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9"/>
  <workbookPr defaultThemeVersion="166925"/>
  <mc:AlternateContent xmlns:mc="http://schemas.openxmlformats.org/markup-compatibility/2006">
    <mc:Choice Requires="x15">
      <x15ac:absPath xmlns:x15ac="http://schemas.microsoft.com/office/spreadsheetml/2010/11/ac" url="C:\Users\santo\OneDrive\Área de Trabalho\"/>
    </mc:Choice>
  </mc:AlternateContent>
  <xr:revisionPtr revIDLastSave="0" documentId="13_ncr:1_{EA80DDB7-699A-470C-B4B4-034900250BF6}" xr6:coauthVersionLast="47" xr6:coauthVersionMax="47" xr10:uidLastSave="{00000000-0000-0000-0000-000000000000}"/>
  <bookViews>
    <workbookView xWindow="-108" yWindow="-108" windowWidth="23256" windowHeight="12456" xr2:uid="{C93C1055-275B-4F2C-8343-8A972C63EF5B}"/>
  </bookViews>
  <sheets>
    <sheet name="INSTRUÇÕES" sheetId="6" r:id="rId1"/>
    <sheet name="JOGOS" sheetId="2" r:id="rId2"/>
    <sheet name="CLASSIFICAÇÃO" sheetId="4" r:id="rId3"/>
    <sheet name="CARTÕES" sheetId="5" r:id="rId4"/>
    <sheet name="SORTEIO" sheetId="7" r:id="rId5"/>
    <sheet name="Apoio" sheetId="3" state="hidden" r:id="rId6"/>
  </sheets>
  <definedNames>
    <definedName name="clubes">CARTÕES!$A$2:$A$17</definedName>
    <definedName name="escudo">INDEX(Apoio!$B$32:$B$47,MATCH(CLASSIFICAÇÃO!$B$20,Apoio!$A$32:$A$47,0))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0" i="2" l="1"/>
  <c r="C26" i="4"/>
  <c r="U29" i="3"/>
  <c r="S29" i="3"/>
  <c r="U28" i="3"/>
  <c r="S28" i="3"/>
  <c r="U27" i="3"/>
  <c r="S27" i="3"/>
  <c r="U26" i="3"/>
  <c r="S26" i="3"/>
  <c r="U25" i="3"/>
  <c r="S25" i="3"/>
  <c r="U24" i="3"/>
  <c r="S24" i="3"/>
  <c r="U23" i="3"/>
  <c r="S23" i="3"/>
  <c r="U22" i="3"/>
  <c r="S22" i="3"/>
  <c r="K107" i="2"/>
  <c r="J107" i="2"/>
  <c r="K106" i="2"/>
  <c r="J106" i="2"/>
  <c r="K105" i="2"/>
  <c r="J105" i="2"/>
  <c r="K104" i="2"/>
  <c r="J104" i="2"/>
  <c r="K103" i="2"/>
  <c r="J103" i="2"/>
  <c r="K102" i="2"/>
  <c r="J102" i="2"/>
  <c r="K101" i="2"/>
  <c r="J101" i="2"/>
  <c r="I100" i="2"/>
  <c r="H100" i="2"/>
  <c r="AC16" i="2"/>
  <c r="AC17" i="2"/>
  <c r="H7" i="2"/>
  <c r="L4" i="3" l="1"/>
  <c r="L5" i="3"/>
  <c r="L6" i="3"/>
  <c r="L3" i="3"/>
  <c r="K4" i="3"/>
  <c r="K5" i="3"/>
  <c r="K6" i="3"/>
  <c r="K3" i="3"/>
  <c r="L25" i="3"/>
  <c r="L26" i="3"/>
  <c r="L27" i="3"/>
  <c r="L24" i="3"/>
  <c r="K25" i="3"/>
  <c r="K26" i="3"/>
  <c r="K27" i="3"/>
  <c r="K24" i="3"/>
  <c r="L18" i="3"/>
  <c r="L19" i="3"/>
  <c r="L20" i="3"/>
  <c r="L17" i="3"/>
  <c r="K18" i="3"/>
  <c r="K19" i="3"/>
  <c r="K20" i="3"/>
  <c r="K17" i="3"/>
  <c r="L11" i="3"/>
  <c r="L12" i="3"/>
  <c r="L13" i="3"/>
  <c r="L10" i="3"/>
  <c r="K11" i="3"/>
  <c r="K12" i="3"/>
  <c r="K13" i="3"/>
  <c r="K10" i="3"/>
  <c r="H47" i="2" l="1"/>
  <c r="I47" i="2"/>
  <c r="J47" i="2"/>
  <c r="K47" i="2"/>
  <c r="AB4" i="3" l="1"/>
  <c r="AB5" i="3"/>
  <c r="AB6" i="3"/>
  <c r="AB7" i="3"/>
  <c r="AB8" i="3"/>
  <c r="AB9" i="3"/>
  <c r="AB10" i="3"/>
  <c r="AB11" i="3"/>
  <c r="AB12" i="3"/>
  <c r="AB13" i="3"/>
  <c r="AB14" i="3"/>
  <c r="AB15" i="3"/>
  <c r="AB16" i="3"/>
  <c r="AB17" i="3"/>
  <c r="AB18" i="3"/>
  <c r="AB3" i="3"/>
  <c r="AA4" i="3"/>
  <c r="AA5" i="3"/>
  <c r="AA6" i="3"/>
  <c r="AA7" i="3"/>
  <c r="AA8" i="3"/>
  <c r="AA9" i="3"/>
  <c r="AA10" i="3"/>
  <c r="AA11" i="3"/>
  <c r="AA12" i="3"/>
  <c r="AA13" i="3"/>
  <c r="AA14" i="3"/>
  <c r="AA15" i="3"/>
  <c r="AA16" i="3"/>
  <c r="AA17" i="3"/>
  <c r="AA18" i="3"/>
  <c r="AA3" i="3"/>
  <c r="H4" i="2" l="1"/>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K4" i="2"/>
  <c r="J4" i="2"/>
  <c r="I27" i="3"/>
  <c r="H27" i="3"/>
  <c r="I26" i="3"/>
  <c r="H26" i="3"/>
  <c r="I25" i="3"/>
  <c r="H25" i="3"/>
  <c r="I24" i="3"/>
  <c r="H24" i="3"/>
  <c r="I20" i="3"/>
  <c r="H20" i="3"/>
  <c r="I19" i="3"/>
  <c r="H19" i="3"/>
  <c r="I18" i="3"/>
  <c r="H18" i="3"/>
  <c r="I17" i="3"/>
  <c r="H17" i="3"/>
  <c r="H11" i="3"/>
  <c r="I11" i="3"/>
  <c r="H12" i="3"/>
  <c r="I12" i="3"/>
  <c r="H13" i="3"/>
  <c r="I13" i="3"/>
  <c r="I10" i="3"/>
  <c r="H10" i="3"/>
  <c r="H4" i="3"/>
  <c r="I4" i="3"/>
  <c r="H5" i="3"/>
  <c r="I5" i="3"/>
  <c r="H6" i="3"/>
  <c r="I6" i="3"/>
  <c r="I3" i="3"/>
  <c r="H3" i="3"/>
  <c r="J13" i="3" l="1"/>
  <c r="J17" i="3"/>
  <c r="J18" i="3"/>
  <c r="J12" i="3"/>
  <c r="J10" i="3"/>
  <c r="J11" i="3"/>
  <c r="J24" i="3"/>
  <c r="J27" i="3"/>
  <c r="J6" i="3"/>
  <c r="J19" i="3"/>
  <c r="J4" i="3"/>
  <c r="J20" i="3"/>
  <c r="J26" i="3"/>
  <c r="J25" i="3"/>
  <c r="J5" i="3"/>
  <c r="J3" i="3"/>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H5" i="2"/>
  <c r="H6"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F5" i="3" l="1"/>
  <c r="F18" i="3"/>
  <c r="F26" i="3"/>
  <c r="F17" i="3"/>
  <c r="F4" i="3"/>
  <c r="F27" i="3"/>
  <c r="F12" i="3"/>
  <c r="F20" i="3"/>
  <c r="F6" i="3"/>
  <c r="F11" i="3"/>
  <c r="F19" i="3"/>
  <c r="F10" i="3"/>
  <c r="F13" i="3"/>
  <c r="F24" i="3"/>
  <c r="I4" i="2"/>
  <c r="D3" i="3" l="1"/>
  <c r="G3" i="3"/>
  <c r="D10" i="3"/>
  <c r="D13" i="3"/>
  <c r="D4" i="3"/>
  <c r="D27" i="3"/>
  <c r="D20" i="3"/>
  <c r="D17" i="3"/>
  <c r="D11" i="3"/>
  <c r="D6" i="3"/>
  <c r="D24" i="3"/>
  <c r="D25" i="3"/>
  <c r="D18" i="3"/>
  <c r="D12" i="3"/>
  <c r="D5" i="3"/>
  <c r="D26" i="3"/>
  <c r="D19" i="3"/>
  <c r="E17" i="3"/>
  <c r="C17" i="3" s="1"/>
  <c r="N17" i="3" s="1"/>
  <c r="E10" i="3"/>
  <c r="C10" i="3" s="1"/>
  <c r="N10" i="3" s="1"/>
  <c r="E3" i="3"/>
  <c r="E24" i="3"/>
  <c r="C24" i="3" s="1"/>
  <c r="N24" i="3" s="1"/>
  <c r="E12" i="3"/>
  <c r="C12" i="3" s="1"/>
  <c r="N12" i="3" s="1"/>
  <c r="E5" i="3"/>
  <c r="C5" i="3" s="1"/>
  <c r="N5" i="3" s="1"/>
  <c r="F25" i="3"/>
  <c r="E18" i="3"/>
  <c r="C18" i="3" s="1"/>
  <c r="N18" i="3" s="1"/>
  <c r="E6" i="3"/>
  <c r="C6" i="3" s="1"/>
  <c r="N6" i="3" s="1"/>
  <c r="F3" i="3"/>
  <c r="E25" i="3"/>
  <c r="E11" i="3"/>
  <c r="C11" i="3" s="1"/>
  <c r="N11" i="3" s="1"/>
  <c r="E4" i="3"/>
  <c r="C4" i="3" s="1"/>
  <c r="N4" i="3" s="1"/>
  <c r="E19" i="3"/>
  <c r="C19" i="3" s="1"/>
  <c r="N19" i="3" s="1"/>
  <c r="E26" i="3"/>
  <c r="C26" i="3" s="1"/>
  <c r="N26" i="3" s="1"/>
  <c r="E20" i="3"/>
  <c r="C20" i="3" s="1"/>
  <c r="N20" i="3" s="1"/>
  <c r="E27" i="3"/>
  <c r="C27" i="3" s="1"/>
  <c r="N27" i="3" s="1"/>
  <c r="E13" i="3"/>
  <c r="C13" i="3" s="1"/>
  <c r="N13" i="3" s="1"/>
  <c r="G18" i="3"/>
  <c r="G25" i="3"/>
  <c r="G13" i="3"/>
  <c r="G6" i="3"/>
  <c r="G19" i="3"/>
  <c r="G26" i="3"/>
  <c r="G12" i="3"/>
  <c r="G5" i="3"/>
  <c r="G20" i="3"/>
  <c r="G27" i="3"/>
  <c r="G11" i="3"/>
  <c r="G4" i="3"/>
  <c r="G17" i="3"/>
  <c r="G10" i="3"/>
  <c r="G24" i="3"/>
  <c r="A19" i="3" l="1"/>
  <c r="A13" i="3"/>
  <c r="A12" i="3"/>
  <c r="A11" i="3"/>
  <c r="A10" i="3"/>
  <c r="A17" i="3"/>
  <c r="A20" i="3"/>
  <c r="A18" i="3"/>
  <c r="C3" i="3"/>
  <c r="C25" i="3"/>
  <c r="N25" i="3" l="1"/>
  <c r="A25" i="3" s="1"/>
  <c r="N3" i="3"/>
  <c r="A3" i="3" s="1"/>
  <c r="H14" i="4"/>
  <c r="H15" i="4"/>
  <c r="H16" i="4"/>
  <c r="H17" i="4"/>
  <c r="I14" i="4"/>
  <c r="I15" i="4"/>
  <c r="I16" i="4"/>
  <c r="I17" i="4"/>
  <c r="J14" i="4"/>
  <c r="J15" i="4"/>
  <c r="K14" i="4"/>
  <c r="K17" i="4"/>
  <c r="D14" i="4"/>
  <c r="D16" i="4"/>
  <c r="C15" i="4"/>
  <c r="E16" i="4"/>
  <c r="J17" i="4"/>
  <c r="K15" i="4"/>
  <c r="G16" i="4"/>
  <c r="J16" i="4"/>
  <c r="K16" i="4"/>
  <c r="D15" i="4"/>
  <c r="D17" i="4"/>
  <c r="E15" i="4"/>
  <c r="C16" i="4"/>
  <c r="E14" i="4"/>
  <c r="E17" i="4"/>
  <c r="F14" i="4"/>
  <c r="F16" i="4"/>
  <c r="C17" i="4"/>
  <c r="G14" i="4"/>
  <c r="G17" i="4"/>
  <c r="F15" i="4"/>
  <c r="F17" i="4"/>
  <c r="G15" i="4"/>
  <c r="C14" i="4"/>
  <c r="O6" i="4"/>
  <c r="P6" i="4"/>
  <c r="M13" i="2" s="1"/>
  <c r="N9" i="4"/>
  <c r="Q6" i="4"/>
  <c r="R6" i="4"/>
  <c r="R7" i="4"/>
  <c r="R8" i="4"/>
  <c r="R9" i="4"/>
  <c r="N6" i="4"/>
  <c r="S6" i="4"/>
  <c r="S7" i="4"/>
  <c r="S8" i="4"/>
  <c r="S9" i="4"/>
  <c r="T7" i="4"/>
  <c r="T8" i="4"/>
  <c r="T9" i="4"/>
  <c r="U7" i="4"/>
  <c r="U8" i="4"/>
  <c r="U9" i="4"/>
  <c r="V7" i="4"/>
  <c r="V8" i="4"/>
  <c r="V9" i="4"/>
  <c r="O7" i="4"/>
  <c r="O8" i="4"/>
  <c r="O9" i="4"/>
  <c r="N7" i="4"/>
  <c r="P7" i="4"/>
  <c r="P8" i="4"/>
  <c r="P9" i="4"/>
  <c r="N8" i="4"/>
  <c r="Q7" i="4"/>
  <c r="Q8" i="4"/>
  <c r="Q9" i="4"/>
  <c r="T6" i="4"/>
  <c r="U6" i="4"/>
  <c r="V6" i="4"/>
  <c r="M19" i="2" l="1"/>
  <c r="V24" i="3" s="1"/>
  <c r="M14" i="2"/>
  <c r="M18" i="2"/>
  <c r="R23" i="3"/>
  <c r="A24" i="3"/>
  <c r="A26" i="3"/>
  <c r="A4" i="3"/>
  <c r="A27" i="3"/>
  <c r="A6" i="3"/>
  <c r="A5" i="3"/>
  <c r="I101" i="2" l="1"/>
  <c r="V23" i="3"/>
  <c r="H102" i="2"/>
  <c r="R24" i="3"/>
  <c r="R21" i="2"/>
  <c r="I102" i="2"/>
  <c r="R12" i="2"/>
  <c r="H101" i="2"/>
  <c r="J8" i="4"/>
  <c r="T15" i="4"/>
  <c r="J7" i="4"/>
  <c r="E7" i="4"/>
  <c r="H7" i="4"/>
  <c r="G7" i="4"/>
  <c r="C7" i="4"/>
  <c r="D7" i="4"/>
  <c r="F7" i="4"/>
  <c r="I7" i="4"/>
  <c r="K7" i="4"/>
  <c r="S14" i="4"/>
  <c r="Q14" i="4"/>
  <c r="R14" i="4"/>
  <c r="N15" i="4"/>
  <c r="S15" i="4"/>
  <c r="P14" i="4"/>
  <c r="V15" i="4"/>
  <c r="U14" i="4"/>
  <c r="O14" i="4"/>
  <c r="R15" i="4"/>
  <c r="O16" i="4"/>
  <c r="P15" i="4"/>
  <c r="N14" i="4"/>
  <c r="Q15" i="4"/>
  <c r="O15" i="4"/>
  <c r="V14" i="4"/>
  <c r="U15" i="4"/>
  <c r="T14" i="4"/>
  <c r="G8" i="4"/>
  <c r="C8" i="4"/>
  <c r="O17" i="4"/>
  <c r="U17" i="4"/>
  <c r="N17" i="4"/>
  <c r="Q17" i="4"/>
  <c r="T17" i="4"/>
  <c r="P17" i="4"/>
  <c r="I8" i="4"/>
  <c r="H8" i="4"/>
  <c r="V17" i="4"/>
  <c r="K8" i="4"/>
  <c r="S17" i="4"/>
  <c r="R17" i="4"/>
  <c r="F8" i="4"/>
  <c r="E8" i="4"/>
  <c r="U16" i="4"/>
  <c r="R16" i="4"/>
  <c r="D8" i="4"/>
  <c r="P16" i="4"/>
  <c r="N16" i="4"/>
  <c r="V16" i="4"/>
  <c r="T16" i="4"/>
  <c r="S16" i="4"/>
  <c r="Q16" i="4"/>
  <c r="E6" i="4"/>
  <c r="C6" i="4"/>
  <c r="I6" i="4"/>
  <c r="E9" i="4"/>
  <c r="D9" i="4"/>
  <c r="K9" i="4"/>
  <c r="G6" i="4"/>
  <c r="D6" i="4"/>
  <c r="H6" i="4"/>
  <c r="C9" i="4"/>
  <c r="K6" i="4"/>
  <c r="J9" i="4"/>
  <c r="J6" i="4"/>
  <c r="H9" i="4"/>
  <c r="I9" i="4"/>
  <c r="G9" i="4"/>
  <c r="F9" i="4"/>
  <c r="F6" i="4"/>
  <c r="M24" i="2" l="1"/>
  <c r="M9" i="2"/>
  <c r="V22" i="3" s="1"/>
  <c r="M23" i="2"/>
  <c r="R25" i="3" s="1"/>
  <c r="M8" i="2"/>
  <c r="H104" i="2"/>
  <c r="V26" i="3"/>
  <c r="H105" i="2"/>
  <c r="R27" i="3"/>
  <c r="J100" i="2" l="1"/>
  <c r="R22" i="3"/>
  <c r="I103" i="2"/>
  <c r="V25" i="3"/>
  <c r="R11" i="2"/>
  <c r="K100" i="2"/>
  <c r="R22" i="2"/>
  <c r="H103" i="2"/>
  <c r="W16" i="2"/>
  <c r="R28" i="3" s="1"/>
  <c r="W17" i="2"/>
  <c r="V28" i="3" s="1"/>
  <c r="I104" i="2" l="1"/>
  <c r="R26" i="3"/>
  <c r="I105" i="2"/>
  <c r="V27" i="3"/>
  <c r="V4" i="3"/>
  <c r="V12" i="3"/>
  <c r="V5" i="3"/>
  <c r="V13" i="3"/>
  <c r="V6" i="3"/>
  <c r="V14" i="3"/>
  <c r="V3" i="3"/>
  <c r="V7" i="3"/>
  <c r="V15" i="3"/>
  <c r="V11" i="3"/>
  <c r="V8" i="3"/>
  <c r="V16" i="3"/>
  <c r="V9" i="3"/>
  <c r="V17" i="3"/>
  <c r="V10" i="3"/>
  <c r="V18" i="3"/>
  <c r="Z16" i="2"/>
  <c r="H106" i="2"/>
  <c r="Z17" i="2"/>
  <c r="V29" i="3" s="1"/>
  <c r="I106" i="2"/>
  <c r="I107" i="2" l="1"/>
  <c r="W4" i="3" s="1"/>
  <c r="R29" i="3"/>
  <c r="H107" i="2"/>
  <c r="U7" i="3" s="1"/>
  <c r="S7" i="3" s="1"/>
  <c r="W10" i="3" l="1"/>
  <c r="W11" i="3"/>
  <c r="W9" i="3"/>
  <c r="W18" i="3"/>
  <c r="W12" i="3"/>
  <c r="W8" i="3"/>
  <c r="W3" i="3"/>
  <c r="W5" i="3"/>
  <c r="W14" i="3"/>
  <c r="W7" i="3"/>
  <c r="W17" i="3"/>
  <c r="W13" i="3"/>
  <c r="U5" i="3"/>
  <c r="S5" i="3" s="1"/>
  <c r="U6" i="3"/>
  <c r="S6" i="3" s="1"/>
  <c r="U15" i="3"/>
  <c r="S15" i="3" s="1"/>
  <c r="U4" i="3"/>
  <c r="S4" i="3" s="1"/>
  <c r="U9" i="3"/>
  <c r="S9" i="3" s="1"/>
  <c r="W6" i="3"/>
  <c r="U12" i="3"/>
  <c r="S12" i="3" s="1"/>
  <c r="U18" i="3"/>
  <c r="S18" i="3" s="1"/>
  <c r="U13" i="3"/>
  <c r="S13" i="3" s="1"/>
  <c r="U8" i="3"/>
  <c r="S8" i="3" s="1"/>
  <c r="U10" i="3"/>
  <c r="S10" i="3" s="1"/>
  <c r="U14" i="3"/>
  <c r="S14" i="3" s="1"/>
  <c r="U16" i="3"/>
  <c r="S16" i="3" s="1"/>
  <c r="W15" i="3"/>
  <c r="U17" i="3"/>
  <c r="S17" i="3" s="1"/>
  <c r="Y11" i="3"/>
  <c r="X6" i="3"/>
  <c r="X8" i="3"/>
  <c r="Y18" i="3"/>
  <c r="Y15" i="3"/>
  <c r="Y17" i="3"/>
  <c r="X17" i="3"/>
  <c r="Y14" i="3"/>
  <c r="Y5" i="3"/>
  <c r="X14" i="3"/>
  <c r="X16" i="3"/>
  <c r="X10" i="3"/>
  <c r="Y9" i="3"/>
  <c r="X7" i="3"/>
  <c r="Y6" i="3"/>
  <c r="Y13" i="3"/>
  <c r="Y7" i="3"/>
  <c r="X11" i="3"/>
  <c r="X18" i="3"/>
  <c r="X5" i="3"/>
  <c r="Y3" i="3"/>
  <c r="X13" i="3"/>
  <c r="Y16" i="3"/>
  <c r="Y4" i="3"/>
  <c r="X4" i="3"/>
  <c r="X12" i="3"/>
  <c r="Y12" i="3"/>
  <c r="X3" i="3"/>
  <c r="X15" i="3"/>
  <c r="X9" i="3"/>
  <c r="Y8" i="3"/>
  <c r="Y10" i="3"/>
  <c r="W16" i="3"/>
  <c r="U11" i="3"/>
  <c r="S11" i="3" s="1"/>
  <c r="U3" i="3"/>
  <c r="S3" i="3" s="1"/>
  <c r="T13" i="3"/>
  <c r="T3" i="3"/>
  <c r="T16" i="3"/>
  <c r="T8" i="3"/>
  <c r="T10" i="3"/>
  <c r="T14" i="3"/>
  <c r="T12" i="3"/>
  <c r="T7" i="3"/>
  <c r="AD7" i="3" s="1"/>
  <c r="T15" i="3"/>
  <c r="T17" i="3"/>
  <c r="T5" i="3"/>
  <c r="T18" i="3"/>
  <c r="T11" i="3"/>
  <c r="T4" i="3"/>
  <c r="T6" i="3"/>
  <c r="T9" i="3"/>
  <c r="AD3" i="3" l="1"/>
  <c r="AD8" i="3"/>
  <c r="AD6" i="3"/>
  <c r="AD15" i="3"/>
  <c r="AD11" i="3"/>
  <c r="AD13" i="3"/>
  <c r="AD5" i="3"/>
  <c r="AD18" i="3"/>
  <c r="AD17" i="3"/>
  <c r="AD12" i="3"/>
  <c r="AD10" i="3"/>
  <c r="AD16" i="3"/>
  <c r="AD9" i="3"/>
  <c r="AD14" i="3"/>
  <c r="AD4" i="3"/>
  <c r="Z9" i="3"/>
  <c r="AC9" i="3" s="1"/>
  <c r="Z15" i="3"/>
  <c r="AC15" i="3" s="1"/>
  <c r="Z3" i="3"/>
  <c r="AC3" i="3" s="1"/>
  <c r="Z4" i="3"/>
  <c r="AC4" i="3" s="1"/>
  <c r="Z13" i="3"/>
  <c r="AC13" i="3" s="1"/>
  <c r="Z17" i="3"/>
  <c r="AC17" i="3" s="1"/>
  <c r="Z18" i="3"/>
  <c r="AC18" i="3" s="1"/>
  <c r="Z7" i="3"/>
  <c r="AC7" i="3" s="1"/>
  <c r="Z5" i="3"/>
  <c r="AC5" i="3" s="1"/>
  <c r="Z10" i="3"/>
  <c r="AC10" i="3" s="1"/>
  <c r="Z16" i="3"/>
  <c r="AC16" i="3" s="1"/>
  <c r="Z8" i="3"/>
  <c r="AC8" i="3" s="1"/>
  <c r="Z12" i="3"/>
  <c r="AC12" i="3" s="1"/>
  <c r="Z11" i="3"/>
  <c r="AC11" i="3" s="1"/>
  <c r="Z14" i="3"/>
  <c r="AC14" i="3" s="1"/>
  <c r="Z6" i="3"/>
  <c r="AC6" i="3" s="1"/>
  <c r="Q14" i="3" l="1"/>
  <c r="Q12" i="3"/>
  <c r="Q4" i="3"/>
  <c r="Q8" i="3"/>
  <c r="Q11" i="3"/>
  <c r="Q10" i="3"/>
  <c r="Q16" i="3"/>
  <c r="Q5" i="3"/>
  <c r="Q17" i="3"/>
  <c r="Q18" i="3"/>
  <c r="Q3" i="3"/>
  <c r="Q13" i="3"/>
  <c r="Q15" i="3"/>
  <c r="Q6" i="3"/>
  <c r="Q7" i="3"/>
  <c r="Q9" i="3"/>
  <c r="Y21" i="4" l="1"/>
  <c r="Y19" i="4"/>
  <c r="Y20" i="4"/>
  <c r="Y17" i="4"/>
  <c r="Y18" i="4"/>
  <c r="Y15" i="4"/>
  <c r="Y16" i="4"/>
  <c r="Y13" i="4"/>
  <c r="Y14" i="4"/>
  <c r="Y12" i="4"/>
  <c r="Y10" i="4"/>
  <c r="Y11" i="4"/>
  <c r="Y9" i="4"/>
  <c r="Y8" i="4"/>
  <c r="Y6" i="4"/>
  <c r="Y7" i="4"/>
  <c r="AH8" i="4"/>
  <c r="AH9" i="4"/>
  <c r="AH17" i="4"/>
  <c r="AH11" i="4"/>
  <c r="AH16" i="4"/>
  <c r="AH10" i="4"/>
  <c r="AH18" i="4"/>
  <c r="AH19" i="4"/>
  <c r="AH12" i="4"/>
  <c r="AH20" i="4"/>
  <c r="AH15" i="4"/>
  <c r="AH13" i="4"/>
  <c r="AH21" i="4"/>
  <c r="AH14" i="4"/>
  <c r="AH7" i="4"/>
  <c r="AH6" i="4"/>
  <c r="AB11" i="4"/>
  <c r="AB18" i="4"/>
  <c r="AE15" i="4"/>
  <c r="AD16" i="4"/>
  <c r="AD15" i="4"/>
  <c r="AE8" i="4"/>
  <c r="AB20" i="4"/>
  <c r="AC7" i="4"/>
  <c r="AG10" i="4"/>
  <c r="Z7" i="4"/>
  <c r="AF21" i="4"/>
  <c r="AG15" i="4"/>
  <c r="AE17" i="4"/>
  <c r="AG7" i="4"/>
  <c r="Z12" i="4"/>
  <c r="AG20" i="4"/>
  <c r="AE20" i="4"/>
  <c r="AF11" i="4"/>
  <c r="AB6" i="4"/>
  <c r="AF16" i="4"/>
  <c r="AC19" i="4"/>
  <c r="AB14" i="4"/>
  <c r="AE16" i="4"/>
  <c r="AF8" i="4"/>
  <c r="AG17" i="4"/>
  <c r="Z6" i="4"/>
  <c r="AE18" i="4"/>
  <c r="AG18" i="4"/>
  <c r="AD10" i="4"/>
  <c r="AE14" i="4"/>
  <c r="AE10" i="4"/>
  <c r="Z14" i="4"/>
  <c r="AE7" i="4"/>
  <c r="AD7" i="4"/>
  <c r="AF18" i="4"/>
  <c r="AB9" i="4"/>
  <c r="Z17" i="4"/>
  <c r="AG21" i="4"/>
  <c r="AD20" i="4"/>
  <c r="AB12" i="4"/>
  <c r="AD14" i="4"/>
  <c r="Z19" i="4"/>
  <c r="Z21" i="4"/>
  <c r="AB16" i="4"/>
  <c r="AF20" i="4"/>
  <c r="AE6" i="4"/>
  <c r="AC15" i="4"/>
  <c r="AB10" i="4"/>
  <c r="AF13" i="4"/>
  <c r="Z18" i="4"/>
  <c r="AG9" i="4"/>
  <c r="AG19" i="4"/>
  <c r="AD9" i="4"/>
  <c r="AD13" i="4"/>
  <c r="AF15" i="4"/>
  <c r="AD11" i="4"/>
  <c r="AC11" i="4"/>
  <c r="AE9" i="4"/>
  <c r="AE13" i="4"/>
  <c r="AD21" i="4"/>
  <c r="AC21" i="4"/>
  <c r="AC8" i="4"/>
  <c r="AD12" i="4"/>
  <c r="AG6" i="4"/>
  <c r="AB13" i="4"/>
  <c r="AB8" i="4"/>
  <c r="AC12" i="4"/>
  <c r="AC13" i="4"/>
  <c r="Z10" i="4"/>
  <c r="AG11" i="4"/>
  <c r="AF10" i="4"/>
  <c r="AC9" i="4"/>
  <c r="AF14" i="4"/>
  <c r="AB21" i="4"/>
  <c r="AE11" i="4"/>
  <c r="AC14" i="4"/>
  <c r="AG13" i="4"/>
  <c r="Z8" i="4"/>
  <c r="AC16" i="4"/>
  <c r="AC20" i="4"/>
  <c r="Z11" i="4"/>
  <c r="AE12" i="4"/>
  <c r="AC6" i="4"/>
  <c r="AF12" i="4"/>
  <c r="AB17" i="4"/>
  <c r="AG14" i="4"/>
  <c r="AE21" i="4"/>
  <c r="AB19" i="4"/>
  <c r="Z13" i="4"/>
  <c r="Z9" i="4"/>
  <c r="AF7" i="4"/>
  <c r="Z16" i="4"/>
  <c r="AF9" i="4"/>
  <c r="Z20" i="4"/>
  <c r="AC17" i="4"/>
  <c r="AD19" i="4"/>
  <c r="AG12" i="4"/>
  <c r="AF6" i="4"/>
  <c r="AD8" i="4"/>
  <c r="AD17" i="4"/>
  <c r="AD6" i="4"/>
  <c r="AE19" i="4"/>
  <c r="AB15" i="4"/>
  <c r="AF17" i="4"/>
  <c r="AD18" i="4"/>
  <c r="AC10" i="4"/>
  <c r="AF19" i="4"/>
  <c r="AG16" i="4"/>
  <c r="Z15" i="4"/>
  <c r="AC18" i="4"/>
  <c r="AB7" i="4"/>
  <c r="AG8" i="4"/>
  <c r="AA18" i="4"/>
  <c r="AA11" i="4"/>
  <c r="AA17" i="4"/>
  <c r="AA8" i="4"/>
  <c r="AA20" i="4"/>
  <c r="AA7" i="4"/>
  <c r="AA15" i="4"/>
  <c r="AA21" i="4"/>
  <c r="AA9" i="4"/>
  <c r="AA6" i="4"/>
  <c r="AA16" i="4"/>
  <c r="AA13" i="4"/>
  <c r="AA14" i="4"/>
  <c r="AA10" i="4"/>
  <c r="AA19" i="4"/>
  <c r="AA12" i="4"/>
  <c r="P20" i="4" l="1"/>
  <c r="D28" i="4"/>
  <c r="C28" i="4"/>
  <c r="H22" i="4"/>
  <c r="B22" i="4"/>
  <c r="D22" i="4"/>
</calcChain>
</file>

<file path=xl/sharedStrings.xml><?xml version="1.0" encoding="utf-8"?>
<sst xmlns="http://schemas.openxmlformats.org/spreadsheetml/2006/main" count="553" uniqueCount="101">
  <si>
    <t>Inter de Limeira</t>
  </si>
  <si>
    <t>Bragantino</t>
  </si>
  <si>
    <t>Santos</t>
  </si>
  <si>
    <t>Guarani</t>
  </si>
  <si>
    <t>Mirassol</t>
  </si>
  <si>
    <t>São Paulo</t>
  </si>
  <si>
    <t>Água Santa</t>
  </si>
  <si>
    <t>Corinthians</t>
  </si>
  <si>
    <t>Santo André</t>
  </si>
  <si>
    <t>São Bernardo</t>
  </si>
  <si>
    <t>Ferroviária</t>
  </si>
  <si>
    <t>Ituano</t>
  </si>
  <si>
    <t>Palmeiras</t>
  </si>
  <si>
    <t>Rodada 10 - 18/02</t>
  </si>
  <si>
    <t>Rodada 11 - 26/02</t>
  </si>
  <si>
    <t>Rodada 12 - 05/03</t>
  </si>
  <si>
    <t>v</t>
  </si>
  <si>
    <t>Rodada 1 - 15/01</t>
  </si>
  <si>
    <t>Rodada 3 - 22/01</t>
  </si>
  <si>
    <t>Rodada 4 - 25/01</t>
  </si>
  <si>
    <t>Rodada 5 - 29/01</t>
  </si>
  <si>
    <t>Rodada 6 - 05/02</t>
  </si>
  <si>
    <t>Rodada 7 - 08/02</t>
  </si>
  <si>
    <t>Rodada 8 - 12/02</t>
  </si>
  <si>
    <t>Rodada 9 - 15/02</t>
  </si>
  <si>
    <t>Clube</t>
  </si>
  <si>
    <t>PTs</t>
  </si>
  <si>
    <t>PJ</t>
  </si>
  <si>
    <t>V</t>
  </si>
  <si>
    <t>E</t>
  </si>
  <si>
    <t>D</t>
  </si>
  <si>
    <t>GP</t>
  </si>
  <si>
    <t>GC</t>
  </si>
  <si>
    <t>SG</t>
  </si>
  <si>
    <t>GRUPO A</t>
  </si>
  <si>
    <t>GRUPO B</t>
  </si>
  <si>
    <t>GRUPO D</t>
  </si>
  <si>
    <t>GRUPO C</t>
  </si>
  <si>
    <t>Botafogo-SP</t>
  </si>
  <si>
    <t>EMPATES</t>
  </si>
  <si>
    <t>JOGOS FASE DE GRUPOS</t>
  </si>
  <si>
    <t>Criterios para rank</t>
  </si>
  <si>
    <t>CLASSIFICAÇÃO GERAL</t>
  </si>
  <si>
    <t>Cart. Amar</t>
  </si>
  <si>
    <t>Cart. Verm</t>
  </si>
  <si>
    <t>Critérios para rank</t>
  </si>
  <si>
    <t>CLUBE</t>
  </si>
  <si>
    <t>CARTÕES AMARELO</t>
  </si>
  <si>
    <t>CARTÕES VERMELHO</t>
  </si>
  <si>
    <t>CA</t>
  </si>
  <si>
    <t>CV</t>
  </si>
  <si>
    <t>P</t>
  </si>
  <si>
    <t>1°A x 2°A</t>
  </si>
  <si>
    <t>1°B x 2°B</t>
  </si>
  <si>
    <t>1°C x 2°C</t>
  </si>
  <si>
    <t>1°D x 2°D</t>
  </si>
  <si>
    <t>QUARTAS DE FINAL</t>
  </si>
  <si>
    <t>SEMIFINAL</t>
  </si>
  <si>
    <t>FINAL 1</t>
  </si>
  <si>
    <t>FINAL 2</t>
  </si>
  <si>
    <t>1° x 4°</t>
  </si>
  <si>
    <t>2° x 3°</t>
  </si>
  <si>
    <t>Rodada 2 - 18/01</t>
  </si>
  <si>
    <t>Quartas1</t>
  </si>
  <si>
    <t>Quartas2</t>
  </si>
  <si>
    <t>Quartas3</t>
  </si>
  <si>
    <t>Quartas4</t>
  </si>
  <si>
    <t>Semifinal1</t>
  </si>
  <si>
    <t>Semifinal2</t>
  </si>
  <si>
    <t>Final1</t>
  </si>
  <si>
    <t>Final2</t>
  </si>
  <si>
    <t>Gols Mata-Mata</t>
  </si>
  <si>
    <t>Quartas</t>
  </si>
  <si>
    <t>Semi</t>
  </si>
  <si>
    <t>Final</t>
  </si>
  <si>
    <t>AP%</t>
  </si>
  <si>
    <t>CLASSIFICAÇÃO PAULISTÃO 2023</t>
  </si>
  <si>
    <t>SELECIONE UM CLUBE</t>
  </si>
  <si>
    <t>APROVEITAMENTO</t>
  </si>
  <si>
    <t>VITÓRIAS</t>
  </si>
  <si>
    <t>DERROTAS</t>
  </si>
  <si>
    <t>Gols Feitos</t>
  </si>
  <si>
    <t>Gols Sofridos</t>
  </si>
  <si>
    <t>Portuguesa</t>
  </si>
  <si>
    <t>São Bento</t>
  </si>
  <si>
    <t>Os dois melhores de cada quadrangular avançam para as quartas de final – e se enfrentam em jogo único. As semifinais também terão jogo único. A decisão terá duas partidas, ida e volta. Os rebaixados serão os dois times de pior campanha geral.</t>
  </si>
  <si>
    <t>Em caso de empates na classificação final, preencha a quantidade de cartões de cada clube para critério de desempate</t>
  </si>
  <si>
    <t>Na etapa de Mata-mata, preencha o placar do tempo regular. Só utilize o campo dos Pênaltis (P) em caso de empate no tempo Regular.</t>
  </si>
  <si>
    <t>Ao abrir o arquivo pela primeira vez, certifique-se de ter habilitado a Planilha para edição. Caso contrário, o Excel não permitirá que seja inserido os placares.</t>
  </si>
  <si>
    <t>Este modelo de Planilha foi desenvolvido e testado no Microsoft Excel para Windows. Não garantimos a compatibilidade com o Excel para MAC, Google Sheets, Excel para celular ou tablet ou qualquer outro software de Planilhas que não seja o Microsoft Excel para Windows.</t>
  </si>
  <si>
    <t>INSTRUÇÕES PARA USO PARA TABELA DO CAMPEONATO PAULISTA 2023</t>
  </si>
  <si>
    <t>A planilha contém fórmulas que não devem ser deletadas. Apenas insira os placares de cada partida conforme mencioanado acima. A classificação de cada time é feita automaticamente de acordo com o placar anotado e regras do campeonato.</t>
  </si>
  <si>
    <r>
      <t xml:space="preserve">A Planilha é 100% editável e você poderá realizar qualquer alteração que desejar. Apenas é necessário conhecimentos nos recursos utilizados na criação da planilha como, por exemplo, fórmulas e gráficos.
Importante: </t>
    </r>
    <r>
      <rPr>
        <b/>
        <u/>
        <sz val="12"/>
        <color theme="1"/>
        <rFont val="Calibri"/>
        <family val="2"/>
        <scheme val="minor"/>
      </rPr>
      <t>Não realizamos ajustes em nossas planilhas e, neste caso, qualquer alteração é de responsabilidade do usuário da planilha.</t>
    </r>
  </si>
  <si>
    <t>Caso tenha alguma dúvida, basta enviar um e-mail para contato@exceleasy.com.br</t>
  </si>
  <si>
    <t>Este modelo de planilha é disponibilizado gratuitamente e exclusivamente no site oficial do desenvolvedor. O download deste modelo não lhe garante o direito de comercializá-la ou distribui-la em outros sites. Qualquer violação de direitos autorais, será respondida judicialmente.</t>
  </si>
  <si>
    <t>Desenvolvido por: exceleasy.com.br</t>
  </si>
  <si>
    <t>Preencha os placares de todas as partidas na guia JOGOS. A definição para as Quartas de Final só ocorrerá quando preencher todas as partidas. Em caso de empates na classificação final, preencha os cartões de cada clube na guia CARTÕES para obter desempates.</t>
  </si>
  <si>
    <t>CAMPEONATO PAULISTA 2023 SÉRIE A1</t>
  </si>
  <si>
    <t>CAMPEÃO</t>
  </si>
  <si>
    <t>#</t>
  </si>
  <si>
    <t>Em caso de desempate por sorteio, preencha a classificação final de cada equipe após o sorteio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</si>
</sst>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1"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color rgb="FF002060"/>
      <name val="Calibri"/>
      <family val="2"/>
      <scheme val="minor"/>
    </font>
    <font>
      <b/>
      <sz val="22"/>
      <color theme="0"/>
      <name val="Calibri"/>
      <family val="2"/>
      <scheme val="minor"/>
    </font>
    <font>
      <sz val="8"/>
      <name val="Calibri"/>
      <family val="2"/>
      <scheme val="minor"/>
    </font>
    <font>
      <sz val="11"/>
      <color theme="1"/>
      <name val="Calibri"/>
      <family val="2"/>
      <scheme val="minor"/>
    </font>
    <font>
      <b/>
      <sz val="26"/>
      <color rgb="FF002060"/>
      <name val="Calibri"/>
      <family val="2"/>
      <scheme val="minor"/>
    </font>
    <font>
      <b/>
      <sz val="11"/>
      <color rgb="FF002060"/>
      <name val="Calibri"/>
      <family val="2"/>
      <scheme val="minor"/>
    </font>
    <font>
      <b/>
      <sz val="14"/>
      <color rgb="FF002060"/>
      <name val="Calibri"/>
      <family val="2"/>
      <scheme val="minor"/>
    </font>
    <font>
      <sz val="11"/>
      <name val="Calibri"/>
      <family val="2"/>
      <scheme val="minor"/>
    </font>
    <font>
      <b/>
      <sz val="11"/>
      <color rgb="FFFFC000"/>
      <name val="Calibri"/>
      <family val="2"/>
      <scheme val="minor"/>
    </font>
    <font>
      <b/>
      <sz val="16"/>
      <color rgb="FFEEEEE6"/>
      <name val="Calibri"/>
      <family val="2"/>
      <scheme val="minor"/>
    </font>
    <font>
      <b/>
      <sz val="12"/>
      <color theme="1"/>
      <name val="Calibri"/>
      <family val="2"/>
      <scheme val="minor"/>
    </font>
    <font>
      <b/>
      <sz val="12"/>
      <color theme="0"/>
      <name val="Calibri"/>
      <family val="2"/>
      <scheme val="minor"/>
    </font>
    <font>
      <b/>
      <u/>
      <sz val="12"/>
      <color theme="1"/>
      <name val="Calibri"/>
      <family val="2"/>
      <scheme val="minor"/>
    </font>
    <font>
      <b/>
      <sz val="12"/>
      <name val="Calibri"/>
      <family val="2"/>
      <scheme val="minor"/>
    </font>
    <font>
      <b/>
      <sz val="16"/>
      <color rgb="FFFFC000"/>
      <name val="Calibri"/>
      <family val="2"/>
      <scheme val="minor"/>
    </font>
    <font>
      <b/>
      <i/>
      <sz val="11"/>
      <color rgb="FF002060"/>
      <name val="Calibri"/>
      <family val="2"/>
      <scheme val="minor"/>
    </font>
    <font>
      <b/>
      <sz val="14"/>
      <color theme="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002060"/>
        <bgColor indexed="64"/>
      </patternFill>
    </fill>
    <fill>
      <patternFill patternType="solid">
        <fgColor rgb="FFC00000"/>
        <bgColor indexed="64"/>
      </patternFill>
    </fill>
    <fill>
      <patternFill patternType="solid">
        <fgColor rgb="FFFFFF00"/>
        <bgColor indexed="64"/>
      </patternFill>
    </fill>
    <fill>
      <patternFill patternType="solid">
        <fgColor rgb="FFEEEEE6"/>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rgb="FF002060"/>
      </right>
      <top/>
      <bottom/>
      <diagonal/>
    </border>
    <border>
      <left/>
      <right/>
      <top/>
      <bottom style="thin">
        <color rgb="FF002060"/>
      </bottom>
      <diagonal/>
    </border>
    <border>
      <left/>
      <right/>
      <top/>
      <bottom style="thin">
        <color theme="0"/>
      </bottom>
      <diagonal/>
    </border>
    <border>
      <left/>
      <right/>
      <top style="thin">
        <color theme="0"/>
      </top>
      <bottom style="thin">
        <color theme="0"/>
      </bottom>
      <diagonal/>
    </border>
    <border>
      <left style="thin">
        <color rgb="FF002060"/>
      </left>
      <right style="thin">
        <color rgb="FF002060"/>
      </right>
      <top style="thin">
        <color indexed="64"/>
      </top>
      <bottom style="thin">
        <color indexed="64"/>
      </bottom>
      <diagonal/>
    </border>
    <border>
      <left style="thin">
        <color rgb="FF002060"/>
      </left>
      <right style="thin">
        <color rgb="FF002060"/>
      </right>
      <top style="thin">
        <color indexed="64"/>
      </top>
      <bottom style="thin">
        <color rgb="FF002060"/>
      </bottom>
      <diagonal/>
    </border>
    <border>
      <left style="thin">
        <color rgb="FF002060"/>
      </left>
      <right/>
      <top style="thin">
        <color theme="0"/>
      </top>
      <bottom style="thin">
        <color theme="0"/>
      </bottom>
      <diagonal/>
    </border>
    <border>
      <left style="thin">
        <color rgb="FF002060"/>
      </left>
      <right style="thin">
        <color rgb="FF002060"/>
      </right>
      <top/>
      <bottom style="thin">
        <color indexed="64"/>
      </bottom>
      <diagonal/>
    </border>
    <border>
      <left style="thin">
        <color theme="0"/>
      </left>
      <right/>
      <top style="thin">
        <color theme="0"/>
      </top>
      <bottom/>
      <diagonal/>
    </border>
    <border>
      <left style="thin">
        <color rgb="FF002060"/>
      </left>
      <right style="thin">
        <color rgb="FF002060"/>
      </right>
      <top style="thin">
        <color theme="0"/>
      </top>
      <bottom style="thin">
        <color indexed="64"/>
      </bottom>
      <diagonal/>
    </border>
    <border>
      <left/>
      <right/>
      <top style="thin">
        <color theme="0"/>
      </top>
      <bottom/>
      <diagonal/>
    </border>
    <border>
      <left style="thin">
        <color theme="0"/>
      </left>
      <right/>
      <top/>
      <bottom/>
      <diagonal/>
    </border>
    <border>
      <left style="thin">
        <color theme="0"/>
      </left>
      <right/>
      <top/>
      <bottom style="thin">
        <color theme="0"/>
      </bottom>
      <diagonal/>
    </border>
    <border>
      <left/>
      <right/>
      <top style="thin">
        <color theme="0"/>
      </top>
      <bottom style="thin">
        <color rgb="FF002060"/>
      </bottom>
      <diagonal/>
    </border>
    <border>
      <left/>
      <right/>
      <top/>
      <bottom style="thin">
        <color indexed="64"/>
      </bottom>
      <diagonal/>
    </border>
    <border>
      <left style="thin">
        <color indexed="64"/>
      </left>
      <right/>
      <top style="thin">
        <color indexed="64"/>
      </top>
      <bottom/>
      <diagonal/>
    </border>
    <border>
      <left style="thin">
        <color auto="1"/>
      </left>
      <right/>
      <top/>
      <bottom style="thin">
        <color auto="1"/>
      </bottom>
      <diagonal/>
    </border>
    <border>
      <left style="thin">
        <color auto="1"/>
      </left>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style="thin">
        <color rgb="FF002060"/>
      </left>
      <right/>
      <top style="thin">
        <color theme="0"/>
      </top>
      <bottom/>
      <diagonal/>
    </border>
    <border>
      <left style="thin">
        <color rgb="FF002060"/>
      </left>
      <right/>
      <top/>
      <bottom/>
      <diagonal/>
    </border>
    <border>
      <left style="thin">
        <color rgb="FF002060"/>
      </left>
      <right/>
      <top/>
      <bottom style="thin">
        <color theme="0"/>
      </bottom>
      <diagonal/>
    </border>
    <border>
      <left style="thin">
        <color rgb="FF002060"/>
      </left>
      <right/>
      <top/>
      <bottom style="thin">
        <color rgb="FF00206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right style="thin">
        <color rgb="FF002060"/>
      </right>
      <top/>
      <bottom style="thin">
        <color rgb="FF002060"/>
      </bottom>
      <diagonal/>
    </border>
    <border>
      <left style="thin">
        <color theme="0"/>
      </left>
      <right style="thin">
        <color theme="0"/>
      </right>
      <top style="thin">
        <color theme="0"/>
      </top>
      <bottom style="thin">
        <color theme="0"/>
      </bottom>
      <diagonal/>
    </border>
  </borders>
  <cellStyleXfs count="2">
    <xf numFmtId="0" fontId="0" fillId="0" borderId="0"/>
    <xf numFmtId="9" fontId="7" fillId="0" borderId="0" applyFont="0" applyFill="0" applyBorder="0" applyAlignment="0" applyProtection="0"/>
  </cellStyleXfs>
  <cellXfs count="127">
    <xf numFmtId="0" fontId="0" fillId="0" borderId="0" xfId="0"/>
    <xf numFmtId="0" fontId="0" fillId="0" borderId="0" xfId="0" applyAlignment="1">
      <alignment horizontal="center"/>
    </xf>
    <xf numFmtId="0" fontId="1" fillId="0" borderId="0" xfId="0" applyFont="1" applyAlignment="1">
      <alignment horizontal="center"/>
    </xf>
    <xf numFmtId="0" fontId="0" fillId="0" borderId="1" xfId="0" applyBorder="1" applyAlignment="1">
      <alignment horizontal="center"/>
    </xf>
    <xf numFmtId="0" fontId="0" fillId="0" borderId="0" xfId="0" applyAlignment="1">
      <alignment horizontal="right"/>
    </xf>
    <xf numFmtId="0" fontId="1" fillId="0" borderId="0" xfId="0" applyFont="1" applyAlignment="1">
      <alignment horizontal="right"/>
    </xf>
    <xf numFmtId="0" fontId="0" fillId="2" borderId="0" xfId="0" applyFill="1" applyAlignment="1">
      <alignment horizontal="center"/>
    </xf>
    <xf numFmtId="0" fontId="1" fillId="0" borderId="0" xfId="0" applyFont="1" applyAlignment="1">
      <alignment horizontal="center" vertical="center" textRotation="90"/>
    </xf>
    <xf numFmtId="0" fontId="1" fillId="0" borderId="0" xfId="0" applyFont="1"/>
    <xf numFmtId="0" fontId="3" fillId="3" borderId="0" xfId="0" applyFont="1" applyFill="1" applyAlignment="1">
      <alignment horizontal="center"/>
    </xf>
    <xf numFmtId="0" fontId="2" fillId="4" borderId="0" xfId="0" applyFont="1" applyFill="1" applyAlignment="1">
      <alignment horizontal="center"/>
    </xf>
    <xf numFmtId="0" fontId="2" fillId="0" borderId="0" xfId="0" applyFont="1"/>
    <xf numFmtId="0" fontId="2" fillId="3" borderId="0" xfId="0" applyFont="1" applyFill="1" applyAlignment="1">
      <alignment horizontal="center"/>
    </xf>
    <xf numFmtId="0" fontId="1" fillId="0" borderId="1" xfId="0" applyFont="1" applyBorder="1" applyAlignment="1">
      <alignment horizontal="center"/>
    </xf>
    <xf numFmtId="0" fontId="3" fillId="3" borderId="0" xfId="0" applyFont="1" applyFill="1" applyAlignment="1">
      <alignment horizontal="left"/>
    </xf>
    <xf numFmtId="0" fontId="0" fillId="5" borderId="1" xfId="0" applyFill="1" applyBorder="1" applyAlignment="1">
      <alignment horizontal="center"/>
    </xf>
    <xf numFmtId="0" fontId="0" fillId="4" borderId="0" xfId="0" applyFill="1" applyAlignment="1">
      <alignment horizontal="center"/>
    </xf>
    <xf numFmtId="0" fontId="3" fillId="4" borderId="0" xfId="0" applyFont="1" applyFill="1" applyAlignment="1">
      <alignment horizontal="center"/>
    </xf>
    <xf numFmtId="0" fontId="4" fillId="0" borderId="0" xfId="0" applyFont="1" applyAlignment="1">
      <alignment horizontal="center"/>
    </xf>
    <xf numFmtId="0" fontId="2" fillId="4" borderId="0" xfId="0" applyFont="1" applyFill="1" applyAlignment="1">
      <alignment horizontal="center" vertical="center" textRotation="90"/>
    </xf>
    <xf numFmtId="0" fontId="2" fillId="4" borderId="0" xfId="0" applyFont="1" applyFill="1" applyAlignment="1">
      <alignment horizontal="left"/>
    </xf>
    <xf numFmtId="0" fontId="2" fillId="3" borderId="3" xfId="0" applyFont="1" applyFill="1" applyBorder="1" applyAlignment="1">
      <alignment horizontal="center"/>
    </xf>
    <xf numFmtId="0" fontId="3" fillId="3" borderId="2" xfId="0" applyFont="1"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3" fillId="3" borderId="10" xfId="0" applyFont="1" applyFill="1" applyBorder="1" applyAlignment="1">
      <alignment horizontal="center"/>
    </xf>
    <xf numFmtId="0" fontId="0" fillId="6" borderId="11" xfId="0" applyFill="1" applyBorder="1" applyAlignment="1">
      <alignment horizontal="center"/>
    </xf>
    <xf numFmtId="0" fontId="2" fillId="3" borderId="12" xfId="0" applyFont="1" applyFill="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xf>
    <xf numFmtId="0" fontId="2" fillId="3" borderId="4" xfId="0" applyFont="1" applyFill="1" applyBorder="1" applyAlignment="1">
      <alignment horizontal="center"/>
    </xf>
    <xf numFmtId="0" fontId="0" fillId="6" borderId="9" xfId="0" applyFill="1" applyBorder="1" applyAlignment="1">
      <alignment horizontal="center"/>
    </xf>
    <xf numFmtId="0" fontId="1" fillId="0" borderId="16" xfId="0" applyFont="1" applyBorder="1" applyAlignment="1">
      <alignment horizontal="center"/>
    </xf>
    <xf numFmtId="0" fontId="1" fillId="0" borderId="16" xfId="0" applyFont="1" applyBorder="1"/>
    <xf numFmtId="0" fontId="2" fillId="0" borderId="0" xfId="0" applyFont="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3" fillId="3" borderId="22" xfId="0" applyFont="1" applyFill="1" applyBorder="1" applyAlignment="1">
      <alignment horizontal="center"/>
    </xf>
    <xf numFmtId="0" fontId="3" fillId="3" borderId="23" xfId="0" applyFont="1" applyFill="1" applyBorder="1" applyAlignment="1">
      <alignment horizontal="center"/>
    </xf>
    <xf numFmtId="0" fontId="3" fillId="3" borderId="24" xfId="0" applyFont="1" applyFill="1" applyBorder="1" applyAlignment="1">
      <alignment horizontal="center"/>
    </xf>
    <xf numFmtId="0" fontId="3" fillId="3" borderId="25" xfId="0" applyFont="1" applyFill="1" applyBorder="1" applyAlignment="1">
      <alignment horizontal="center"/>
    </xf>
    <xf numFmtId="0" fontId="0" fillId="0" borderId="0" xfId="0" applyAlignment="1">
      <alignment horizontal="left"/>
    </xf>
    <xf numFmtId="1" fontId="3" fillId="3" borderId="0" xfId="0" applyNumberFormat="1" applyFont="1" applyFill="1" applyAlignment="1">
      <alignment horizontal="center"/>
    </xf>
    <xf numFmtId="0" fontId="3" fillId="0" borderId="0" xfId="0" applyFont="1" applyAlignment="1">
      <alignment horizontal="center"/>
    </xf>
    <xf numFmtId="0" fontId="11" fillId="0" borderId="0" xfId="0" applyFont="1" applyAlignment="1">
      <alignment horizontal="center"/>
    </xf>
    <xf numFmtId="0" fontId="0" fillId="0" borderId="0" xfId="0" applyAlignment="1">
      <alignment horizontal="center" vertical="center"/>
    </xf>
    <xf numFmtId="0" fontId="2" fillId="4" borderId="37" xfId="0" applyFont="1" applyFill="1" applyBorder="1" applyAlignment="1">
      <alignment horizontal="center"/>
    </xf>
    <xf numFmtId="0" fontId="3" fillId="3" borderId="37" xfId="0" applyFont="1" applyFill="1" applyBorder="1" applyAlignment="1">
      <alignment horizontal="center"/>
    </xf>
    <xf numFmtId="0" fontId="14" fillId="0" borderId="0" xfId="0" applyFont="1"/>
    <xf numFmtId="0" fontId="15" fillId="4" borderId="0" xfId="0" applyFont="1" applyFill="1" applyAlignment="1">
      <alignment horizontal="center" vertical="center"/>
    </xf>
    <xf numFmtId="0" fontId="3" fillId="0" borderId="0" xfId="0" applyFont="1"/>
    <xf numFmtId="0" fontId="0" fillId="6" borderId="1" xfId="0" applyFill="1" applyBorder="1" applyAlignment="1">
      <alignment horizontal="center"/>
    </xf>
    <xf numFmtId="0" fontId="0" fillId="6" borderId="1" xfId="0" applyFill="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15" fillId="4" borderId="0" xfId="0" applyFont="1" applyFill="1" applyAlignment="1">
      <alignment horizontal="center" vertical="center"/>
    </xf>
    <xf numFmtId="0" fontId="14" fillId="7" borderId="0" xfId="0" applyFont="1" applyFill="1" applyAlignment="1">
      <alignment horizontal="left" vertical="center" wrapText="1"/>
    </xf>
    <xf numFmtId="0" fontId="17" fillId="7" borderId="0" xfId="0" applyFont="1" applyFill="1" applyAlignment="1">
      <alignment horizontal="left" vertical="center"/>
    </xf>
    <xf numFmtId="0" fontId="13" fillId="4" borderId="0" xfId="0" applyFont="1" applyFill="1" applyAlignment="1">
      <alignment horizontal="center"/>
    </xf>
    <xf numFmtId="0" fontId="14" fillId="7" borderId="0" xfId="0" applyFont="1" applyFill="1" applyAlignment="1">
      <alignment horizontal="left" vertical="top" wrapText="1"/>
    </xf>
    <xf numFmtId="0" fontId="5" fillId="4" borderId="0" xfId="0" applyFont="1" applyFill="1" applyAlignment="1">
      <alignment horizontal="center" vertical="center"/>
    </xf>
    <xf numFmtId="0" fontId="2" fillId="4" borderId="5" xfId="0" applyFont="1" applyFill="1" applyBorder="1" applyAlignment="1">
      <alignment horizontal="center" vertical="center" textRotation="90"/>
    </xf>
    <xf numFmtId="0" fontId="2" fillId="4" borderId="15" xfId="0" applyFont="1" applyFill="1" applyBorder="1" applyAlignment="1">
      <alignment horizontal="center" vertical="center" textRotation="90"/>
    </xf>
    <xf numFmtId="0" fontId="2" fillId="4" borderId="0" xfId="0" applyFont="1" applyFill="1" applyAlignment="1">
      <alignment horizontal="center"/>
    </xf>
    <xf numFmtId="0" fontId="2" fillId="4" borderId="0" xfId="0" quotePrefix="1" applyFont="1" applyFill="1" applyAlignment="1">
      <alignment horizontal="center"/>
    </xf>
    <xf numFmtId="0" fontId="20" fillId="6" borderId="17" xfId="0" applyFont="1" applyFill="1" applyBorder="1" applyAlignment="1">
      <alignment horizontal="center" vertical="center"/>
    </xf>
    <xf numFmtId="0" fontId="20" fillId="6" borderId="26"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18" xfId="0" applyFont="1" applyFill="1" applyBorder="1" applyAlignment="1">
      <alignment horizontal="center" vertical="center"/>
    </xf>
    <xf numFmtId="0" fontId="20" fillId="6" borderId="16" xfId="0" applyFont="1" applyFill="1" applyBorder="1" applyAlignment="1">
      <alignment horizontal="center" vertical="center"/>
    </xf>
    <xf numFmtId="0" fontId="20" fillId="6" borderId="28" xfId="0" applyFont="1" applyFill="1" applyBorder="1" applyAlignment="1">
      <alignment horizontal="center" vertical="center"/>
    </xf>
    <xf numFmtId="0" fontId="2" fillId="4" borderId="0" xfId="0" applyFont="1" applyFill="1" applyAlignment="1">
      <alignment horizontal="center" vertical="center"/>
    </xf>
    <xf numFmtId="0" fontId="2" fillId="0" borderId="0" xfId="0" applyFont="1" applyAlignment="1">
      <alignment horizontal="center"/>
    </xf>
    <xf numFmtId="0" fontId="2" fillId="4" borderId="8" xfId="0" applyFont="1" applyFill="1" applyBorder="1" applyAlignment="1">
      <alignment horizontal="center" vertical="center" textRotation="90"/>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35" xfId="0" applyFont="1" applyBorder="1" applyAlignment="1">
      <alignment horizontal="center" wrapText="1"/>
    </xf>
    <xf numFmtId="0" fontId="4" fillId="0" borderId="23" xfId="0" applyFont="1" applyBorder="1" applyAlignment="1">
      <alignment horizontal="center" wrapText="1"/>
    </xf>
    <xf numFmtId="0" fontId="4" fillId="0" borderId="0" xfId="0" applyFont="1" applyAlignment="1">
      <alignment horizontal="center" wrapText="1"/>
    </xf>
    <xf numFmtId="0" fontId="4" fillId="0" borderId="2" xfId="0" applyFont="1" applyBorder="1" applyAlignment="1">
      <alignment horizontal="center" wrapText="1"/>
    </xf>
    <xf numFmtId="0" fontId="4" fillId="0" borderId="25" xfId="0" applyFont="1" applyBorder="1" applyAlignment="1">
      <alignment horizontal="center" wrapText="1"/>
    </xf>
    <xf numFmtId="0" fontId="4" fillId="0" borderId="3" xfId="0" applyFont="1" applyBorder="1" applyAlignment="1">
      <alignment horizontal="center" wrapText="1"/>
    </xf>
    <xf numFmtId="0" fontId="4" fillId="0" borderId="36" xfId="0" applyFont="1" applyBorder="1" applyAlignment="1">
      <alignment horizontal="center" wrapText="1"/>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8" fillId="3" borderId="0" xfId="0" applyFont="1" applyFill="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2" fillId="3" borderId="0" xfId="0" applyFont="1" applyFill="1" applyAlignment="1">
      <alignment horizontal="center"/>
    </xf>
    <xf numFmtId="0" fontId="3" fillId="3" borderId="16" xfId="0" applyFont="1" applyFill="1" applyBorder="1" applyAlignment="1">
      <alignment horizontal="center"/>
    </xf>
    <xf numFmtId="9" fontId="8" fillId="0" borderId="23" xfId="1" applyFont="1" applyBorder="1" applyAlignment="1">
      <alignment horizontal="center" vertical="center"/>
    </xf>
    <xf numFmtId="9" fontId="8" fillId="0" borderId="0" xfId="1" applyFont="1" applyBorder="1" applyAlignment="1">
      <alignment horizontal="center" vertical="center"/>
    </xf>
    <xf numFmtId="9" fontId="8" fillId="0" borderId="2" xfId="1" applyFont="1" applyBorder="1" applyAlignment="1">
      <alignment horizontal="center" vertical="center"/>
    </xf>
    <xf numFmtId="9" fontId="8" fillId="0" borderId="25" xfId="1" applyFont="1" applyBorder="1" applyAlignment="1">
      <alignment horizontal="center" vertical="center"/>
    </xf>
    <xf numFmtId="9" fontId="8" fillId="0" borderId="3" xfId="1" applyFont="1" applyBorder="1" applyAlignment="1">
      <alignment horizontal="center" vertical="center"/>
    </xf>
    <xf numFmtId="9" fontId="8" fillId="0" borderId="36" xfId="1" applyFont="1" applyBorder="1" applyAlignment="1">
      <alignment horizontal="center" vertic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35" xfId="0" applyFont="1" applyBorder="1" applyAlignment="1">
      <alignment horizontal="center"/>
    </xf>
    <xf numFmtId="0" fontId="2" fillId="3" borderId="30" xfId="0" applyFont="1" applyFill="1" applyBorder="1" applyAlignment="1">
      <alignment horizontal="center"/>
    </xf>
    <xf numFmtId="0" fontId="10" fillId="0" borderId="21" xfId="0" applyFont="1" applyBorder="1" applyAlignment="1">
      <alignment horizontal="center" vertical="center"/>
    </xf>
    <xf numFmtId="0" fontId="10" fillId="0" borderId="32" xfId="0" applyFont="1" applyBorder="1" applyAlignment="1">
      <alignment horizontal="center" vertical="center"/>
    </xf>
    <xf numFmtId="0" fontId="10" fillId="0" borderId="20" xfId="0" applyFont="1" applyBorder="1"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0" fillId="0" borderId="23"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0" fillId="0" borderId="3" xfId="0" applyBorder="1" applyAlignment="1">
      <alignment horizont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6" xfId="0" applyFont="1" applyBorder="1" applyAlignment="1">
      <alignment horizontal="center" vertical="center" wrapText="1"/>
    </xf>
    <xf numFmtId="0" fontId="1"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textRotation="90"/>
    </xf>
    <xf numFmtId="0" fontId="1" fillId="0" borderId="1" xfId="0" applyFont="1" applyBorder="1" applyAlignment="1">
      <alignment horizontal="center"/>
    </xf>
  </cellXfs>
  <cellStyles count="2">
    <cellStyle name="Normal" xfId="0" builtinId="0"/>
    <cellStyle name="Porcentagem" xfId="1" builtinId="5"/>
  </cellStyles>
  <dxfs count="0"/>
  <tableStyles count="0" defaultTableStyle="TableStyleMedium2" defaultPivotStyle="PivotStyleLight16"/>
  <colors>
    <mruColors>
      <color rgb="FFEEEEE6"/>
      <color rgb="FFEEF3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CLASSIFICAÇÃO!$C$26</c:f>
          <c:strCache>
            <c:ptCount val="1"/>
            <c:pt idx="0">
              <c:v>Gols do Bragantino</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pt-BR"/>
        </a:p>
      </c:txPr>
    </c:title>
    <c:autoTitleDeleted val="0"/>
    <c:plotArea>
      <c:layout/>
      <c:barChart>
        <c:barDir val="bar"/>
        <c:grouping val="clustered"/>
        <c:varyColors val="0"/>
        <c:ser>
          <c:idx val="0"/>
          <c:order val="0"/>
          <c:tx>
            <c:strRef>
              <c:f>CLASSIFICAÇÃO!$C$27</c:f>
              <c:strCache>
                <c:ptCount val="1"/>
                <c:pt idx="0">
                  <c:v>Gols Feitos</c:v>
                </c:pt>
              </c:strCache>
            </c:strRef>
          </c:tx>
          <c:spPr>
            <a:solidFill>
              <a:srgbClr val="002060"/>
            </a:solidFill>
            <a:ln>
              <a:noFill/>
            </a:ln>
            <a:effectLst/>
          </c:spPr>
          <c:invertIfNegative val="0"/>
          <c:cat>
            <c:strRef>
              <c:extLst>
                <c:ext xmlns:c15="http://schemas.microsoft.com/office/drawing/2012/chart" uri="{02D57815-91ED-43cb-92C2-25804820EDAC}">
                  <c15:fullRef>
                    <c15:sqref>CLASSIFICAÇÃO!$C$27:$E$27</c15:sqref>
                  </c15:fullRef>
                </c:ext>
              </c:extLst>
              <c:f>CLASSIFICAÇÃO!$C$27:$D$27</c:f>
              <c:strCache>
                <c:ptCount val="2"/>
                <c:pt idx="0">
                  <c:v>Gols Feitos</c:v>
                </c:pt>
                <c:pt idx="1">
                  <c:v>Gols Sofridos</c:v>
                </c:pt>
              </c:strCache>
            </c:strRef>
          </c:cat>
          <c:val>
            <c:numRef>
              <c:extLst>
                <c:ext xmlns:c15="http://schemas.microsoft.com/office/drawing/2012/chart" uri="{02D57815-91ED-43cb-92C2-25804820EDAC}">
                  <c15:fullRef>
                    <c15:sqref>CLASSIFICAÇÃO!$C$27:$E$27</c15:sqref>
                  </c15:fullRef>
                </c:ext>
              </c:extLst>
              <c:f>CLASSIFICAÇÃO!$C$27:$D$27</c:f>
              <c:numCache>
                <c:formatCode>General</c:formatCode>
                <c:ptCount val="2"/>
                <c:pt idx="0">
                  <c:v>0</c:v>
                </c:pt>
                <c:pt idx="1">
                  <c:v>0</c:v>
                </c:pt>
              </c:numCache>
            </c:numRef>
          </c:val>
          <c:extLst>
            <c:ext xmlns:c16="http://schemas.microsoft.com/office/drawing/2014/chart" uri="{C3380CC4-5D6E-409C-BE32-E72D297353CC}">
              <c16:uniqueId val="{00000000-5158-4C4A-80AD-4F0C62340220}"/>
            </c:ext>
          </c:extLst>
        </c:ser>
        <c:ser>
          <c:idx val="1"/>
          <c:order val="1"/>
          <c:tx>
            <c:strRef>
              <c:f>CLASSIFICAÇÃO!$D$27</c:f>
              <c:strCache>
                <c:ptCount val="1"/>
                <c:pt idx="0">
                  <c:v>Gols Sofridos</c:v>
                </c:pt>
              </c:strCache>
            </c:strRef>
          </c:tx>
          <c:spPr>
            <a:solidFill>
              <a:srgbClr val="FF0000"/>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5-5158-4C4A-80AD-4F0C62340220}"/>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2060"/>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CLASSIFICAÇÃO!$C$27:$E$27</c15:sqref>
                  </c15:fullRef>
                </c:ext>
              </c:extLst>
              <c:f>CLASSIFICAÇÃO!$C$27:$D$27</c:f>
              <c:strCache>
                <c:ptCount val="2"/>
                <c:pt idx="0">
                  <c:v>Gols Feitos</c:v>
                </c:pt>
                <c:pt idx="1">
                  <c:v>Gols Sofridos</c:v>
                </c:pt>
              </c:strCache>
            </c:strRef>
          </c:cat>
          <c:val>
            <c:numRef>
              <c:extLst>
                <c:ext xmlns:c15="http://schemas.microsoft.com/office/drawing/2012/chart" uri="{02D57815-91ED-43cb-92C2-25804820EDAC}">
                  <c15:fullRef>
                    <c15:sqref>CLASSIFICAÇÃO!$C$28:$E$28</c15:sqref>
                  </c15:fullRef>
                </c:ext>
              </c:extLst>
              <c:f>CLASSIFICAÇÃO!$C$28:$D$28</c:f>
              <c:numCache>
                <c:formatCode>General</c:formatCode>
                <c:ptCount val="2"/>
                <c:pt idx="0">
                  <c:v>0</c:v>
                </c:pt>
                <c:pt idx="1">
                  <c:v>0</c:v>
                </c:pt>
              </c:numCache>
            </c:numRef>
          </c:val>
          <c:extLst>
            <c:ext xmlns:c16="http://schemas.microsoft.com/office/drawing/2014/chart" uri="{C3380CC4-5D6E-409C-BE32-E72D297353CC}">
              <c16:uniqueId val="{00000001-5158-4C4A-80AD-4F0C62340220}"/>
            </c:ext>
          </c:extLst>
        </c:ser>
        <c:dLbls>
          <c:showLegendKey val="0"/>
          <c:showVal val="0"/>
          <c:showCatName val="0"/>
          <c:showSerName val="0"/>
          <c:showPercent val="0"/>
          <c:showBubbleSize val="0"/>
        </c:dLbls>
        <c:gapWidth val="15"/>
        <c:overlap val="40"/>
        <c:axId val="1019534064"/>
        <c:axId val="1019503560"/>
      </c:barChart>
      <c:catAx>
        <c:axId val="1019534064"/>
        <c:scaling>
          <c:orientation val="minMax"/>
        </c:scaling>
        <c:delete val="1"/>
        <c:axPos val="l"/>
        <c:numFmt formatCode="General" sourceLinked="1"/>
        <c:majorTickMark val="none"/>
        <c:minorTickMark val="none"/>
        <c:tickLblPos val="nextTo"/>
        <c:crossAx val="1019503560"/>
        <c:crosses val="autoZero"/>
        <c:auto val="1"/>
        <c:lblAlgn val="ctr"/>
        <c:lblOffset val="100"/>
        <c:noMultiLvlLbl val="0"/>
      </c:catAx>
      <c:valAx>
        <c:axId val="1019503560"/>
        <c:scaling>
          <c:orientation val="minMax"/>
        </c:scaling>
        <c:delete val="1"/>
        <c:axPos val="b"/>
        <c:numFmt formatCode="General" sourceLinked="1"/>
        <c:majorTickMark val="none"/>
        <c:minorTickMark val="none"/>
        <c:tickLblPos val="nextTo"/>
        <c:crossAx val="1019534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editAs="oneCell">
    <xdr:from>
      <xdr:col>12</xdr:col>
      <xdr:colOff>725041</xdr:colOff>
      <xdr:row>1</xdr:row>
      <xdr:rowOff>66135</xdr:rowOff>
    </xdr:from>
    <xdr:to>
      <xdr:col>12</xdr:col>
      <xdr:colOff>1097280</xdr:colOff>
      <xdr:row>3</xdr:row>
      <xdr:rowOff>172025</xdr:rowOff>
    </xdr:to>
    <xdr:pic>
      <xdr:nvPicPr>
        <xdr:cNvPr id="2" name="Imagem 1">
          <a:extLst>
            <a:ext uri="{FF2B5EF4-FFF2-40B4-BE49-F238E27FC236}">
              <a16:creationId xmlns:a16="http://schemas.microsoft.com/office/drawing/2014/main" id="{E657F594-884D-45DC-9C20-8043453123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9801" y="401415"/>
          <a:ext cx="372239" cy="357350"/>
        </a:xfrm>
        <a:prstGeom prst="rect">
          <a:avLst/>
        </a:prstGeom>
      </xdr:spPr>
    </xdr:pic>
    <xdr:clientData/>
  </xdr:twoCellAnchor>
  <xdr:twoCellAnchor editAs="oneCell">
    <xdr:from>
      <xdr:col>12</xdr:col>
      <xdr:colOff>1149362</xdr:colOff>
      <xdr:row>2</xdr:row>
      <xdr:rowOff>8743</xdr:rowOff>
    </xdr:from>
    <xdr:to>
      <xdr:col>13</xdr:col>
      <xdr:colOff>134780</xdr:colOff>
      <xdr:row>4</xdr:row>
      <xdr:rowOff>1</xdr:rowOff>
    </xdr:to>
    <xdr:pic>
      <xdr:nvPicPr>
        <xdr:cNvPr id="3" name="Imagem 2">
          <a:extLst>
            <a:ext uri="{FF2B5EF4-FFF2-40B4-BE49-F238E27FC236}">
              <a16:creationId xmlns:a16="http://schemas.microsoft.com/office/drawing/2014/main" id="{1FE0F247-8006-4F45-B0BF-0A68208243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44122" y="412603"/>
          <a:ext cx="357018" cy="357018"/>
        </a:xfrm>
        <a:prstGeom prst="rect">
          <a:avLst/>
        </a:prstGeom>
      </xdr:spPr>
    </xdr:pic>
    <xdr:clientData/>
  </xdr:twoCellAnchor>
  <xdr:twoCellAnchor editAs="oneCell">
    <xdr:from>
      <xdr:col>13</xdr:col>
      <xdr:colOff>148741</xdr:colOff>
      <xdr:row>1</xdr:row>
      <xdr:rowOff>41304</xdr:rowOff>
    </xdr:from>
    <xdr:to>
      <xdr:col>15</xdr:col>
      <xdr:colOff>61717</xdr:colOff>
      <xdr:row>4</xdr:row>
      <xdr:rowOff>53340</xdr:rowOff>
    </xdr:to>
    <xdr:pic>
      <xdr:nvPicPr>
        <xdr:cNvPr id="4" name="Imagem 3">
          <a:extLst>
            <a:ext uri="{FF2B5EF4-FFF2-40B4-BE49-F238E27FC236}">
              <a16:creationId xmlns:a16="http://schemas.microsoft.com/office/drawing/2014/main" id="{72E7514F-F671-41FF-ADE7-7CB4C3A2AA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15101" y="376584"/>
          <a:ext cx="446376" cy="446376"/>
        </a:xfrm>
        <a:prstGeom prst="rect">
          <a:avLst/>
        </a:prstGeom>
      </xdr:spPr>
    </xdr:pic>
    <xdr:clientData/>
  </xdr:twoCellAnchor>
  <xdr:twoCellAnchor editAs="oneCell">
    <xdr:from>
      <xdr:col>15</xdr:col>
      <xdr:colOff>85381</xdr:colOff>
      <xdr:row>2</xdr:row>
      <xdr:rowOff>20527</xdr:rowOff>
    </xdr:from>
    <xdr:to>
      <xdr:col>16</xdr:col>
      <xdr:colOff>175680</xdr:colOff>
      <xdr:row>4</xdr:row>
      <xdr:rowOff>27006</xdr:rowOff>
    </xdr:to>
    <xdr:pic>
      <xdr:nvPicPr>
        <xdr:cNvPr id="5" name="Imagem 4">
          <a:extLst>
            <a:ext uri="{FF2B5EF4-FFF2-40B4-BE49-F238E27FC236}">
              <a16:creationId xmlns:a16="http://schemas.microsoft.com/office/drawing/2014/main" id="{C1D0A4C9-C2BC-4C57-A3C3-B4468ABD724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785141" y="424387"/>
          <a:ext cx="372239" cy="372239"/>
        </a:xfrm>
        <a:prstGeom prst="rect">
          <a:avLst/>
        </a:prstGeom>
      </xdr:spPr>
    </xdr:pic>
    <xdr:clientData/>
  </xdr:twoCellAnchor>
  <xdr:twoCellAnchor editAs="oneCell">
    <xdr:from>
      <xdr:col>17</xdr:col>
      <xdr:colOff>52501</xdr:colOff>
      <xdr:row>2</xdr:row>
      <xdr:rowOff>37666</xdr:rowOff>
    </xdr:from>
    <xdr:to>
      <xdr:col>17</xdr:col>
      <xdr:colOff>424740</xdr:colOff>
      <xdr:row>4</xdr:row>
      <xdr:rowOff>16848</xdr:rowOff>
    </xdr:to>
    <xdr:pic>
      <xdr:nvPicPr>
        <xdr:cNvPr id="6" name="Imagem 5">
          <a:extLst>
            <a:ext uri="{FF2B5EF4-FFF2-40B4-BE49-F238E27FC236}">
              <a16:creationId xmlns:a16="http://schemas.microsoft.com/office/drawing/2014/main" id="{E2BA1DFD-B6FF-4B37-A53B-437E59DBBF5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17081" y="441526"/>
          <a:ext cx="372239" cy="344942"/>
        </a:xfrm>
        <a:prstGeom prst="rect">
          <a:avLst/>
        </a:prstGeom>
      </xdr:spPr>
    </xdr:pic>
    <xdr:clientData/>
  </xdr:twoCellAnchor>
  <xdr:twoCellAnchor editAs="oneCell">
    <xdr:from>
      <xdr:col>17</xdr:col>
      <xdr:colOff>499682</xdr:colOff>
      <xdr:row>2</xdr:row>
      <xdr:rowOff>10938</xdr:rowOff>
    </xdr:from>
    <xdr:to>
      <xdr:col>17</xdr:col>
      <xdr:colOff>848184</xdr:colOff>
      <xdr:row>4</xdr:row>
      <xdr:rowOff>7620</xdr:rowOff>
    </xdr:to>
    <xdr:pic>
      <xdr:nvPicPr>
        <xdr:cNvPr id="7" name="Imagem 6">
          <a:extLst>
            <a:ext uri="{FF2B5EF4-FFF2-40B4-BE49-F238E27FC236}">
              <a16:creationId xmlns:a16="http://schemas.microsoft.com/office/drawing/2014/main" id="{5839AC5A-6122-4946-A521-789B4DEFAEC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664262" y="414798"/>
          <a:ext cx="348502" cy="362442"/>
        </a:xfrm>
        <a:prstGeom prst="rect">
          <a:avLst/>
        </a:prstGeom>
      </xdr:spPr>
    </xdr:pic>
    <xdr:clientData/>
  </xdr:twoCellAnchor>
  <xdr:twoCellAnchor editAs="oneCell">
    <xdr:from>
      <xdr:col>17</xdr:col>
      <xdr:colOff>878281</xdr:colOff>
      <xdr:row>2</xdr:row>
      <xdr:rowOff>26774</xdr:rowOff>
    </xdr:from>
    <xdr:to>
      <xdr:col>17</xdr:col>
      <xdr:colOff>1250520</xdr:colOff>
      <xdr:row>4</xdr:row>
      <xdr:rowOff>33253</xdr:rowOff>
    </xdr:to>
    <xdr:pic>
      <xdr:nvPicPr>
        <xdr:cNvPr id="8" name="Imagem 7">
          <a:extLst>
            <a:ext uri="{FF2B5EF4-FFF2-40B4-BE49-F238E27FC236}">
              <a16:creationId xmlns:a16="http://schemas.microsoft.com/office/drawing/2014/main" id="{51C56EA6-CFA7-47C3-80B9-139C47FF0F6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42861" y="430634"/>
          <a:ext cx="372239" cy="372239"/>
        </a:xfrm>
        <a:prstGeom prst="rect">
          <a:avLst/>
        </a:prstGeom>
      </xdr:spPr>
    </xdr:pic>
    <xdr:clientData/>
  </xdr:twoCellAnchor>
  <xdr:twoCellAnchor editAs="oneCell">
    <xdr:from>
      <xdr:col>17</xdr:col>
      <xdr:colOff>1256881</xdr:colOff>
      <xdr:row>1</xdr:row>
      <xdr:rowOff>51716</xdr:rowOff>
    </xdr:from>
    <xdr:to>
      <xdr:col>19</xdr:col>
      <xdr:colOff>39305</xdr:colOff>
      <xdr:row>4</xdr:row>
      <xdr:rowOff>38100</xdr:rowOff>
    </xdr:to>
    <xdr:pic>
      <xdr:nvPicPr>
        <xdr:cNvPr id="9" name="Imagem 8">
          <a:extLst>
            <a:ext uri="{FF2B5EF4-FFF2-40B4-BE49-F238E27FC236}">
              <a16:creationId xmlns:a16="http://schemas.microsoft.com/office/drawing/2014/main" id="{43AE3A84-F950-469B-BF5B-CB1E8F08F4C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421461" y="386996"/>
          <a:ext cx="420724" cy="420724"/>
        </a:xfrm>
        <a:prstGeom prst="rect">
          <a:avLst/>
        </a:prstGeom>
      </xdr:spPr>
    </xdr:pic>
    <xdr:clientData/>
  </xdr:twoCellAnchor>
  <xdr:twoCellAnchor editAs="oneCell">
    <xdr:from>
      <xdr:col>19</xdr:col>
      <xdr:colOff>50521</xdr:colOff>
      <xdr:row>2</xdr:row>
      <xdr:rowOff>8078</xdr:rowOff>
    </xdr:from>
    <xdr:to>
      <xdr:col>20</xdr:col>
      <xdr:colOff>156060</xdr:colOff>
      <xdr:row>4</xdr:row>
      <xdr:rowOff>14557</xdr:rowOff>
    </xdr:to>
    <xdr:pic>
      <xdr:nvPicPr>
        <xdr:cNvPr id="10" name="Imagem 9">
          <a:extLst>
            <a:ext uri="{FF2B5EF4-FFF2-40B4-BE49-F238E27FC236}">
              <a16:creationId xmlns:a16="http://schemas.microsoft.com/office/drawing/2014/main" id="{5E2753BD-8C13-40C3-A8D6-8727BEB3B0CB}"/>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3401" y="411938"/>
          <a:ext cx="372239" cy="372239"/>
        </a:xfrm>
        <a:prstGeom prst="rect">
          <a:avLst/>
        </a:prstGeom>
      </xdr:spPr>
    </xdr:pic>
    <xdr:clientData/>
  </xdr:twoCellAnchor>
  <xdr:twoCellAnchor editAs="oneCell">
    <xdr:from>
      <xdr:col>20</xdr:col>
      <xdr:colOff>177661</xdr:colOff>
      <xdr:row>1</xdr:row>
      <xdr:rowOff>41923</xdr:rowOff>
    </xdr:from>
    <xdr:to>
      <xdr:col>22</xdr:col>
      <xdr:colOff>197884</xdr:colOff>
      <xdr:row>4</xdr:row>
      <xdr:rowOff>55581</xdr:rowOff>
    </xdr:to>
    <xdr:pic>
      <xdr:nvPicPr>
        <xdr:cNvPr id="11" name="Imagem 10">
          <a:extLst>
            <a:ext uri="{FF2B5EF4-FFF2-40B4-BE49-F238E27FC236}">
              <a16:creationId xmlns:a16="http://schemas.microsoft.com/office/drawing/2014/main" id="{4104164A-D1A5-4081-967F-56756867CFD4}"/>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247241" y="377203"/>
          <a:ext cx="446943" cy="447998"/>
        </a:xfrm>
        <a:prstGeom prst="rect">
          <a:avLst/>
        </a:prstGeom>
      </xdr:spPr>
    </xdr:pic>
    <xdr:clientData/>
  </xdr:twoCellAnchor>
  <xdr:twoCellAnchor editAs="oneCell">
    <xdr:from>
      <xdr:col>23</xdr:col>
      <xdr:colOff>106680</xdr:colOff>
      <xdr:row>2</xdr:row>
      <xdr:rowOff>21556</xdr:rowOff>
    </xdr:from>
    <xdr:to>
      <xdr:col>25</xdr:col>
      <xdr:colOff>93461</xdr:colOff>
      <xdr:row>4</xdr:row>
      <xdr:rowOff>58270</xdr:rowOff>
    </xdr:to>
    <xdr:pic>
      <xdr:nvPicPr>
        <xdr:cNvPr id="12" name="Imagem 11">
          <a:extLst>
            <a:ext uri="{FF2B5EF4-FFF2-40B4-BE49-F238E27FC236}">
              <a16:creationId xmlns:a16="http://schemas.microsoft.com/office/drawing/2014/main" id="{FFCF01C4-9499-4B2C-BD33-9740A91B1772}"/>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974580" y="425416"/>
          <a:ext cx="413501" cy="402474"/>
        </a:xfrm>
        <a:prstGeom prst="rect">
          <a:avLst/>
        </a:prstGeom>
      </xdr:spPr>
    </xdr:pic>
    <xdr:clientData/>
  </xdr:twoCellAnchor>
  <xdr:twoCellAnchor editAs="oneCell">
    <xdr:from>
      <xdr:col>22</xdr:col>
      <xdr:colOff>630061</xdr:colOff>
      <xdr:row>2</xdr:row>
      <xdr:rowOff>15050</xdr:rowOff>
    </xdr:from>
    <xdr:to>
      <xdr:col>22</xdr:col>
      <xdr:colOff>1030077</xdr:colOff>
      <xdr:row>4</xdr:row>
      <xdr:rowOff>49306</xdr:rowOff>
    </xdr:to>
    <xdr:pic>
      <xdr:nvPicPr>
        <xdr:cNvPr id="13" name="Imagem 12">
          <a:extLst>
            <a:ext uri="{FF2B5EF4-FFF2-40B4-BE49-F238E27FC236}">
              <a16:creationId xmlns:a16="http://schemas.microsoft.com/office/drawing/2014/main" id="{18F8280B-EF59-4305-B4AE-7FEFF315140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126361" y="418910"/>
          <a:ext cx="400016" cy="400016"/>
        </a:xfrm>
        <a:prstGeom prst="rect">
          <a:avLst/>
        </a:prstGeom>
      </xdr:spPr>
    </xdr:pic>
    <xdr:clientData/>
  </xdr:twoCellAnchor>
  <xdr:twoCellAnchor editAs="oneCell">
    <xdr:from>
      <xdr:col>22</xdr:col>
      <xdr:colOff>1077241</xdr:colOff>
      <xdr:row>2</xdr:row>
      <xdr:rowOff>46147</xdr:rowOff>
    </xdr:from>
    <xdr:to>
      <xdr:col>23</xdr:col>
      <xdr:colOff>77880</xdr:colOff>
      <xdr:row>4</xdr:row>
      <xdr:rowOff>45181</xdr:rowOff>
    </xdr:to>
    <xdr:pic>
      <xdr:nvPicPr>
        <xdr:cNvPr id="14" name="Imagem 13">
          <a:extLst>
            <a:ext uri="{FF2B5EF4-FFF2-40B4-BE49-F238E27FC236}">
              <a16:creationId xmlns:a16="http://schemas.microsoft.com/office/drawing/2014/main" id="{6A4FD759-33EB-4ACE-A59A-1A804B0D2639}"/>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73541" y="450007"/>
          <a:ext cx="372239" cy="364794"/>
        </a:xfrm>
        <a:prstGeom prst="rect">
          <a:avLst/>
        </a:prstGeom>
      </xdr:spPr>
    </xdr:pic>
    <xdr:clientData/>
  </xdr:twoCellAnchor>
  <xdr:twoCellAnchor editAs="oneCell">
    <xdr:from>
      <xdr:col>22</xdr:col>
      <xdr:colOff>213781</xdr:colOff>
      <xdr:row>2</xdr:row>
      <xdr:rowOff>20283</xdr:rowOff>
    </xdr:from>
    <xdr:to>
      <xdr:col>22</xdr:col>
      <xdr:colOff>586020</xdr:colOff>
      <xdr:row>4</xdr:row>
      <xdr:rowOff>26762</xdr:rowOff>
    </xdr:to>
    <xdr:pic>
      <xdr:nvPicPr>
        <xdr:cNvPr id="15" name="Imagem 14">
          <a:extLst>
            <a:ext uri="{FF2B5EF4-FFF2-40B4-BE49-F238E27FC236}">
              <a16:creationId xmlns:a16="http://schemas.microsoft.com/office/drawing/2014/main" id="{86DF7BD1-474D-4045-814D-BC4A38E22C03}"/>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710081" y="424143"/>
          <a:ext cx="372239" cy="372239"/>
        </a:xfrm>
        <a:prstGeom prst="rect">
          <a:avLst/>
        </a:prstGeom>
      </xdr:spPr>
    </xdr:pic>
    <xdr:clientData/>
  </xdr:twoCellAnchor>
  <xdr:twoCellAnchor editAs="oneCell">
    <xdr:from>
      <xdr:col>25</xdr:col>
      <xdr:colOff>119941</xdr:colOff>
      <xdr:row>2</xdr:row>
      <xdr:rowOff>40646</xdr:rowOff>
    </xdr:from>
    <xdr:to>
      <xdr:col>25</xdr:col>
      <xdr:colOff>492180</xdr:colOff>
      <xdr:row>4</xdr:row>
      <xdr:rowOff>44644</xdr:rowOff>
    </xdr:to>
    <xdr:pic>
      <xdr:nvPicPr>
        <xdr:cNvPr id="16" name="Imagem 15">
          <a:extLst>
            <a:ext uri="{FF2B5EF4-FFF2-40B4-BE49-F238E27FC236}">
              <a16:creationId xmlns:a16="http://schemas.microsoft.com/office/drawing/2014/main" id="{9BE0E148-81EB-4136-8521-1183900F5DDE}"/>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414561" y="444506"/>
          <a:ext cx="372239" cy="369758"/>
        </a:xfrm>
        <a:prstGeom prst="rect">
          <a:avLst/>
        </a:prstGeom>
      </xdr:spPr>
    </xdr:pic>
    <xdr:clientData/>
  </xdr:twoCellAnchor>
  <xdr:twoCellAnchor editAs="oneCell">
    <xdr:from>
      <xdr:col>25</xdr:col>
      <xdr:colOff>582361</xdr:colOff>
      <xdr:row>2</xdr:row>
      <xdr:rowOff>30275</xdr:rowOff>
    </xdr:from>
    <xdr:to>
      <xdr:col>25</xdr:col>
      <xdr:colOff>954600</xdr:colOff>
      <xdr:row>4</xdr:row>
      <xdr:rowOff>36754</xdr:rowOff>
    </xdr:to>
    <xdr:pic>
      <xdr:nvPicPr>
        <xdr:cNvPr id="17" name="Imagem 16">
          <a:extLst>
            <a:ext uri="{FF2B5EF4-FFF2-40B4-BE49-F238E27FC236}">
              <a16:creationId xmlns:a16="http://schemas.microsoft.com/office/drawing/2014/main" id="{40125D9F-D0CD-4C2D-8FCC-2240B4B042FE}"/>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876981" y="434135"/>
          <a:ext cx="372239" cy="3722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60959</xdr:rowOff>
    </xdr:from>
    <xdr:to>
      <xdr:col>22</xdr:col>
      <xdr:colOff>7620</xdr:colOff>
      <xdr:row>33</xdr:row>
      <xdr:rowOff>103908</xdr:rowOff>
    </xdr:to>
    <xdr:graphicFrame macro="">
      <xdr:nvGraphicFramePr>
        <xdr:cNvPr id="4" name="Gráfico 3">
          <a:extLst>
            <a:ext uri="{FF2B5EF4-FFF2-40B4-BE49-F238E27FC236}">
              <a16:creationId xmlns:a16="http://schemas.microsoft.com/office/drawing/2014/main" id="{8B8E83E6-6412-4A05-B738-A3E8DA2019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13</xdr:col>
          <xdr:colOff>121920</xdr:colOff>
          <xdr:row>18</xdr:row>
          <xdr:rowOff>30480</xdr:rowOff>
        </xdr:from>
        <xdr:to>
          <xdr:col>14</xdr:col>
          <xdr:colOff>51099</xdr:colOff>
          <xdr:row>23</xdr:row>
          <xdr:rowOff>179742</xdr:rowOff>
        </xdr:to>
        <xdr:pic>
          <xdr:nvPicPr>
            <xdr:cNvPr id="2" name="Imagem 1">
              <a:extLst>
                <a:ext uri="{FF2B5EF4-FFF2-40B4-BE49-F238E27FC236}">
                  <a16:creationId xmlns:a16="http://schemas.microsoft.com/office/drawing/2014/main" id="{6A0D916D-5354-4A17-9104-8DF75F704804}"/>
                </a:ext>
              </a:extLst>
            </xdr:cNvPr>
            <xdr:cNvPicPr>
              <a:picLocks noChangeAspect="1"/>
              <a:extLst>
                <a:ext uri="{84589F7E-364E-4C9E-8A38-B11213B215E9}">
                  <a14:cameraTool cellRange="escudo" spid="_x0000_s1100"/>
                </a:ext>
              </a:extLst>
            </xdr:cNvPicPr>
          </xdr:nvPicPr>
          <xdr:blipFill>
            <a:blip xmlns:r="http://schemas.openxmlformats.org/officeDocument/2006/relationships" r:embed="rId2"/>
            <a:stretch>
              <a:fillRect/>
            </a:stretch>
          </xdr:blipFill>
          <xdr:spPr>
            <a:xfrm>
              <a:off x="4320540" y="3192780"/>
              <a:ext cx="950259" cy="995082"/>
            </a:xfrm>
            <a:prstGeom prst="rect">
              <a:avLst/>
            </a:prstGeom>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68580</xdr:colOff>
      <xdr:row>31</xdr:row>
      <xdr:rowOff>106680</xdr:rowOff>
    </xdr:from>
    <xdr:to>
      <xdr:col>1</xdr:col>
      <xdr:colOff>858960</xdr:colOff>
      <xdr:row>31</xdr:row>
      <xdr:rowOff>865445</xdr:rowOff>
    </xdr:to>
    <xdr:pic>
      <xdr:nvPicPr>
        <xdr:cNvPr id="4" name="Imagem 3">
          <a:extLst>
            <a:ext uri="{FF2B5EF4-FFF2-40B4-BE49-F238E27FC236}">
              <a16:creationId xmlns:a16="http://schemas.microsoft.com/office/drawing/2014/main" id="{3E68F62B-6867-493A-A32E-9234C3179E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1080" y="5775960"/>
          <a:ext cx="790380" cy="758765"/>
        </a:xfrm>
        <a:prstGeom prst="rect">
          <a:avLst/>
        </a:prstGeom>
      </xdr:spPr>
    </xdr:pic>
    <xdr:clientData/>
  </xdr:twoCellAnchor>
  <xdr:twoCellAnchor editAs="oneCell">
    <xdr:from>
      <xdr:col>1</xdr:col>
      <xdr:colOff>58560</xdr:colOff>
      <xdr:row>32</xdr:row>
      <xdr:rowOff>89040</xdr:rowOff>
    </xdr:from>
    <xdr:to>
      <xdr:col>1</xdr:col>
      <xdr:colOff>848940</xdr:colOff>
      <xdr:row>32</xdr:row>
      <xdr:rowOff>879420</xdr:rowOff>
    </xdr:to>
    <xdr:pic>
      <xdr:nvPicPr>
        <xdr:cNvPr id="7" name="Imagem 6">
          <a:extLst>
            <a:ext uri="{FF2B5EF4-FFF2-40B4-BE49-F238E27FC236}">
              <a16:creationId xmlns:a16="http://schemas.microsoft.com/office/drawing/2014/main" id="{A26EC147-B19E-43CE-976E-8CAD368D6D4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1060" y="6756540"/>
          <a:ext cx="790380" cy="790380"/>
        </a:xfrm>
        <a:prstGeom prst="rect">
          <a:avLst/>
        </a:prstGeom>
      </xdr:spPr>
    </xdr:pic>
    <xdr:clientData/>
  </xdr:twoCellAnchor>
  <xdr:twoCellAnchor editAs="oneCell">
    <xdr:from>
      <xdr:col>1</xdr:col>
      <xdr:colOff>56160</xdr:colOff>
      <xdr:row>33</xdr:row>
      <xdr:rowOff>112190</xdr:rowOff>
    </xdr:from>
    <xdr:to>
      <xdr:col>1</xdr:col>
      <xdr:colOff>846540</xdr:colOff>
      <xdr:row>33</xdr:row>
      <xdr:rowOff>902570</xdr:rowOff>
    </xdr:to>
    <xdr:pic>
      <xdr:nvPicPr>
        <xdr:cNvPr id="9" name="Imagem 8">
          <a:extLst>
            <a:ext uri="{FF2B5EF4-FFF2-40B4-BE49-F238E27FC236}">
              <a16:creationId xmlns:a16="http://schemas.microsoft.com/office/drawing/2014/main" id="{EF0D693D-9CCE-4001-A30E-994A96CFDBD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06419" y="7660472"/>
          <a:ext cx="790380" cy="790380"/>
        </a:xfrm>
        <a:prstGeom prst="rect">
          <a:avLst/>
        </a:prstGeom>
      </xdr:spPr>
    </xdr:pic>
    <xdr:clientData/>
  </xdr:twoCellAnchor>
  <xdr:twoCellAnchor editAs="oneCell">
    <xdr:from>
      <xdr:col>1</xdr:col>
      <xdr:colOff>53760</xdr:colOff>
      <xdr:row>34</xdr:row>
      <xdr:rowOff>114720</xdr:rowOff>
    </xdr:from>
    <xdr:to>
      <xdr:col>1</xdr:col>
      <xdr:colOff>844140</xdr:colOff>
      <xdr:row>34</xdr:row>
      <xdr:rowOff>905100</xdr:rowOff>
    </xdr:to>
    <xdr:pic>
      <xdr:nvPicPr>
        <xdr:cNvPr id="11" name="Imagem 10">
          <a:extLst>
            <a:ext uri="{FF2B5EF4-FFF2-40B4-BE49-F238E27FC236}">
              <a16:creationId xmlns:a16="http://schemas.microsoft.com/office/drawing/2014/main" id="{B50AE6C7-FE8A-4694-9510-414FE573CE9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06260" y="8778660"/>
          <a:ext cx="790380" cy="790380"/>
        </a:xfrm>
        <a:prstGeom prst="rect">
          <a:avLst/>
        </a:prstGeom>
      </xdr:spPr>
    </xdr:pic>
    <xdr:clientData/>
  </xdr:twoCellAnchor>
  <xdr:twoCellAnchor editAs="oneCell">
    <xdr:from>
      <xdr:col>1</xdr:col>
      <xdr:colOff>74220</xdr:colOff>
      <xdr:row>35</xdr:row>
      <xdr:rowOff>97080</xdr:rowOff>
    </xdr:from>
    <xdr:to>
      <xdr:col>1</xdr:col>
      <xdr:colOff>864600</xdr:colOff>
      <xdr:row>35</xdr:row>
      <xdr:rowOff>829499</xdr:rowOff>
    </xdr:to>
    <xdr:pic>
      <xdr:nvPicPr>
        <xdr:cNvPr id="13" name="Imagem 12">
          <a:extLst>
            <a:ext uri="{FF2B5EF4-FFF2-40B4-BE49-F238E27FC236}">
              <a16:creationId xmlns:a16="http://schemas.microsoft.com/office/drawing/2014/main" id="{22E5DA6A-F881-475D-B850-BF9A124DCE6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26720" y="9759240"/>
          <a:ext cx="790380" cy="732419"/>
        </a:xfrm>
        <a:prstGeom prst="rect">
          <a:avLst/>
        </a:prstGeom>
      </xdr:spPr>
    </xdr:pic>
    <xdr:clientData/>
  </xdr:twoCellAnchor>
  <xdr:twoCellAnchor editAs="oneCell">
    <xdr:from>
      <xdr:col>1</xdr:col>
      <xdr:colOff>79440</xdr:colOff>
      <xdr:row>36</xdr:row>
      <xdr:rowOff>87060</xdr:rowOff>
    </xdr:from>
    <xdr:to>
      <xdr:col>1</xdr:col>
      <xdr:colOff>869820</xdr:colOff>
      <xdr:row>36</xdr:row>
      <xdr:rowOff>909055</xdr:rowOff>
    </xdr:to>
    <xdr:pic>
      <xdr:nvPicPr>
        <xdr:cNvPr id="15" name="Imagem 14">
          <a:extLst>
            <a:ext uri="{FF2B5EF4-FFF2-40B4-BE49-F238E27FC236}">
              <a16:creationId xmlns:a16="http://schemas.microsoft.com/office/drawing/2014/main" id="{5B52183F-F269-405E-9A46-132888FCE96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031940" y="10747440"/>
          <a:ext cx="790380" cy="821995"/>
        </a:xfrm>
        <a:prstGeom prst="rect">
          <a:avLst/>
        </a:prstGeom>
      </xdr:spPr>
    </xdr:pic>
    <xdr:clientData/>
  </xdr:twoCellAnchor>
  <xdr:twoCellAnchor editAs="oneCell">
    <xdr:from>
      <xdr:col>1</xdr:col>
      <xdr:colOff>61800</xdr:colOff>
      <xdr:row>37</xdr:row>
      <xdr:rowOff>130380</xdr:rowOff>
    </xdr:from>
    <xdr:to>
      <xdr:col>1</xdr:col>
      <xdr:colOff>852180</xdr:colOff>
      <xdr:row>37</xdr:row>
      <xdr:rowOff>920760</xdr:rowOff>
    </xdr:to>
    <xdr:pic>
      <xdr:nvPicPr>
        <xdr:cNvPr id="17" name="Imagem 16">
          <a:extLst>
            <a:ext uri="{FF2B5EF4-FFF2-40B4-BE49-F238E27FC236}">
              <a16:creationId xmlns:a16="http://schemas.microsoft.com/office/drawing/2014/main" id="{C1B877B7-4F9B-44A9-ADED-31D00A1C880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014300" y="11788980"/>
          <a:ext cx="790380" cy="790380"/>
        </a:xfrm>
        <a:prstGeom prst="rect">
          <a:avLst/>
        </a:prstGeom>
      </xdr:spPr>
    </xdr:pic>
    <xdr:clientData/>
  </xdr:twoCellAnchor>
  <xdr:twoCellAnchor editAs="oneCell">
    <xdr:from>
      <xdr:col>1</xdr:col>
      <xdr:colOff>51780</xdr:colOff>
      <xdr:row>38</xdr:row>
      <xdr:rowOff>112740</xdr:rowOff>
    </xdr:from>
    <xdr:to>
      <xdr:col>1</xdr:col>
      <xdr:colOff>842160</xdr:colOff>
      <xdr:row>38</xdr:row>
      <xdr:rowOff>903120</xdr:rowOff>
    </xdr:to>
    <xdr:pic>
      <xdr:nvPicPr>
        <xdr:cNvPr id="19" name="Imagem 18">
          <a:extLst>
            <a:ext uri="{FF2B5EF4-FFF2-40B4-BE49-F238E27FC236}">
              <a16:creationId xmlns:a16="http://schemas.microsoft.com/office/drawing/2014/main" id="{DD12076B-D76C-488B-9F44-A8F1F4D1BF51}"/>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04280" y="12769560"/>
          <a:ext cx="790380" cy="790380"/>
        </a:xfrm>
        <a:prstGeom prst="rect">
          <a:avLst/>
        </a:prstGeom>
      </xdr:spPr>
    </xdr:pic>
    <xdr:clientData/>
  </xdr:twoCellAnchor>
  <xdr:twoCellAnchor editAs="oneCell">
    <xdr:from>
      <xdr:col>1</xdr:col>
      <xdr:colOff>64620</xdr:colOff>
      <xdr:row>39</xdr:row>
      <xdr:rowOff>72240</xdr:rowOff>
    </xdr:from>
    <xdr:to>
      <xdr:col>1</xdr:col>
      <xdr:colOff>855000</xdr:colOff>
      <xdr:row>39</xdr:row>
      <xdr:rowOff>862620</xdr:rowOff>
    </xdr:to>
    <xdr:pic>
      <xdr:nvPicPr>
        <xdr:cNvPr id="21" name="Imagem 20">
          <a:extLst>
            <a:ext uri="{FF2B5EF4-FFF2-40B4-BE49-F238E27FC236}">
              <a16:creationId xmlns:a16="http://schemas.microsoft.com/office/drawing/2014/main" id="{C64D6E8D-C79D-480A-AE6C-F29F7C314CE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017120" y="13727280"/>
          <a:ext cx="790380" cy="790380"/>
        </a:xfrm>
        <a:prstGeom prst="rect">
          <a:avLst/>
        </a:prstGeom>
      </xdr:spPr>
    </xdr:pic>
    <xdr:clientData/>
  </xdr:twoCellAnchor>
  <xdr:twoCellAnchor editAs="oneCell">
    <xdr:from>
      <xdr:col>1</xdr:col>
      <xdr:colOff>16500</xdr:colOff>
      <xdr:row>40</xdr:row>
      <xdr:rowOff>39360</xdr:rowOff>
    </xdr:from>
    <xdr:to>
      <xdr:col>2</xdr:col>
      <xdr:colOff>15240</xdr:colOff>
      <xdr:row>40</xdr:row>
      <xdr:rowOff>990600</xdr:rowOff>
    </xdr:to>
    <xdr:pic>
      <xdr:nvPicPr>
        <xdr:cNvPr id="23" name="Imagem 22">
          <a:extLst>
            <a:ext uri="{FF2B5EF4-FFF2-40B4-BE49-F238E27FC236}">
              <a16:creationId xmlns:a16="http://schemas.microsoft.com/office/drawing/2014/main" id="{2D69C619-10A8-45A2-BAC4-FA28A8C1AA6E}"/>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969000" y="14692620"/>
          <a:ext cx="951240" cy="951240"/>
        </a:xfrm>
        <a:prstGeom prst="rect">
          <a:avLst/>
        </a:prstGeom>
      </xdr:spPr>
    </xdr:pic>
    <xdr:clientData/>
  </xdr:twoCellAnchor>
  <xdr:twoCellAnchor editAs="oneCell">
    <xdr:from>
      <xdr:col>1</xdr:col>
      <xdr:colOff>14099</xdr:colOff>
      <xdr:row>44</xdr:row>
      <xdr:rowOff>82680</xdr:rowOff>
    </xdr:from>
    <xdr:to>
      <xdr:col>1</xdr:col>
      <xdr:colOff>892092</xdr:colOff>
      <xdr:row>44</xdr:row>
      <xdr:rowOff>937260</xdr:rowOff>
    </xdr:to>
    <xdr:pic>
      <xdr:nvPicPr>
        <xdr:cNvPr id="25" name="Imagem 24">
          <a:extLst>
            <a:ext uri="{FF2B5EF4-FFF2-40B4-BE49-F238E27FC236}">
              <a16:creationId xmlns:a16="http://schemas.microsoft.com/office/drawing/2014/main" id="{A6B588C8-C803-4F9C-A6CF-D4ED860948B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66599" y="18728820"/>
          <a:ext cx="877993" cy="854580"/>
        </a:xfrm>
        <a:prstGeom prst="rect">
          <a:avLst/>
        </a:prstGeom>
      </xdr:spPr>
    </xdr:pic>
    <xdr:clientData/>
  </xdr:twoCellAnchor>
  <xdr:twoCellAnchor editAs="oneCell">
    <xdr:from>
      <xdr:col>1</xdr:col>
      <xdr:colOff>42180</xdr:colOff>
      <xdr:row>42</xdr:row>
      <xdr:rowOff>80280</xdr:rowOff>
    </xdr:from>
    <xdr:to>
      <xdr:col>1</xdr:col>
      <xdr:colOff>891540</xdr:colOff>
      <xdr:row>42</xdr:row>
      <xdr:rowOff>929640</xdr:rowOff>
    </xdr:to>
    <xdr:pic>
      <xdr:nvPicPr>
        <xdr:cNvPr id="27" name="Imagem 26">
          <a:extLst>
            <a:ext uri="{FF2B5EF4-FFF2-40B4-BE49-F238E27FC236}">
              <a16:creationId xmlns:a16="http://schemas.microsoft.com/office/drawing/2014/main" id="{253C51FD-B7E3-46D0-B1F0-476D58CBDEEE}"/>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994680" y="16729980"/>
          <a:ext cx="849360" cy="849360"/>
        </a:xfrm>
        <a:prstGeom prst="rect">
          <a:avLst/>
        </a:prstGeom>
      </xdr:spPr>
    </xdr:pic>
    <xdr:clientData/>
  </xdr:twoCellAnchor>
  <xdr:twoCellAnchor editAs="oneCell">
    <xdr:from>
      <xdr:col>1</xdr:col>
      <xdr:colOff>85500</xdr:colOff>
      <xdr:row>43</xdr:row>
      <xdr:rowOff>146461</xdr:rowOff>
    </xdr:from>
    <xdr:to>
      <xdr:col>1</xdr:col>
      <xdr:colOff>875880</xdr:colOff>
      <xdr:row>43</xdr:row>
      <xdr:rowOff>921033</xdr:rowOff>
    </xdr:to>
    <xdr:pic>
      <xdr:nvPicPr>
        <xdr:cNvPr id="29" name="Imagem 28">
          <a:extLst>
            <a:ext uri="{FF2B5EF4-FFF2-40B4-BE49-F238E27FC236}">
              <a16:creationId xmlns:a16="http://schemas.microsoft.com/office/drawing/2014/main" id="{6862EDF0-EB33-4598-B7B0-3153917E1BE8}"/>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038000" y="17794381"/>
          <a:ext cx="790380" cy="774572"/>
        </a:xfrm>
        <a:prstGeom prst="rect">
          <a:avLst/>
        </a:prstGeom>
      </xdr:spPr>
    </xdr:pic>
    <xdr:clientData/>
  </xdr:twoCellAnchor>
  <xdr:twoCellAnchor editAs="oneCell">
    <xdr:from>
      <xdr:col>1</xdr:col>
      <xdr:colOff>75480</xdr:colOff>
      <xdr:row>41</xdr:row>
      <xdr:rowOff>144060</xdr:rowOff>
    </xdr:from>
    <xdr:to>
      <xdr:col>1</xdr:col>
      <xdr:colOff>865860</xdr:colOff>
      <xdr:row>41</xdr:row>
      <xdr:rowOff>934440</xdr:rowOff>
    </xdr:to>
    <xdr:pic>
      <xdr:nvPicPr>
        <xdr:cNvPr id="31" name="Imagem 30">
          <a:extLst>
            <a:ext uri="{FF2B5EF4-FFF2-40B4-BE49-F238E27FC236}">
              <a16:creationId xmlns:a16="http://schemas.microsoft.com/office/drawing/2014/main" id="{D3AAB083-9780-42E9-8654-27132B25A4E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027980" y="15795540"/>
          <a:ext cx="790380" cy="790380"/>
        </a:xfrm>
        <a:prstGeom prst="rect">
          <a:avLst/>
        </a:prstGeom>
      </xdr:spPr>
    </xdr:pic>
    <xdr:clientData/>
  </xdr:twoCellAnchor>
  <xdr:twoCellAnchor editAs="oneCell">
    <xdr:from>
      <xdr:col>1</xdr:col>
      <xdr:colOff>95940</xdr:colOff>
      <xdr:row>45</xdr:row>
      <xdr:rowOff>118800</xdr:rowOff>
    </xdr:from>
    <xdr:to>
      <xdr:col>1</xdr:col>
      <xdr:colOff>886320</xdr:colOff>
      <xdr:row>45</xdr:row>
      <xdr:rowOff>903911</xdr:rowOff>
    </xdr:to>
    <xdr:pic>
      <xdr:nvPicPr>
        <xdr:cNvPr id="33" name="Imagem 32">
          <a:extLst>
            <a:ext uri="{FF2B5EF4-FFF2-40B4-BE49-F238E27FC236}">
              <a16:creationId xmlns:a16="http://schemas.microsoft.com/office/drawing/2014/main" id="{371BA7A6-40C6-44EF-82FB-EC78590F0F0B}"/>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048440" y="19763160"/>
          <a:ext cx="790380" cy="785111"/>
        </a:xfrm>
        <a:prstGeom prst="rect">
          <a:avLst/>
        </a:prstGeom>
      </xdr:spPr>
    </xdr:pic>
    <xdr:clientData/>
  </xdr:twoCellAnchor>
  <xdr:twoCellAnchor editAs="oneCell">
    <xdr:from>
      <xdr:col>1</xdr:col>
      <xdr:colOff>93540</xdr:colOff>
      <xdr:row>46</xdr:row>
      <xdr:rowOff>109675</xdr:rowOff>
    </xdr:from>
    <xdr:to>
      <xdr:col>1</xdr:col>
      <xdr:colOff>883920</xdr:colOff>
      <xdr:row>46</xdr:row>
      <xdr:rowOff>900055</xdr:rowOff>
    </xdr:to>
    <xdr:pic>
      <xdr:nvPicPr>
        <xdr:cNvPr id="35" name="Imagem 34">
          <a:extLst>
            <a:ext uri="{FF2B5EF4-FFF2-40B4-BE49-F238E27FC236}">
              <a16:creationId xmlns:a16="http://schemas.microsoft.com/office/drawing/2014/main" id="{86BBE4F3-4123-4CB2-95D1-9D344C6AFC2F}"/>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043799" y="20594028"/>
          <a:ext cx="790380" cy="79038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4605-BCF7-4DD6-94C8-5E533C8DD9AF}">
  <dimension ref="A1:O22"/>
  <sheetViews>
    <sheetView showGridLines="0" tabSelected="1" workbookViewId="0">
      <selection activeCell="B5" sqref="B5:O5"/>
    </sheetView>
  </sheetViews>
  <sheetFormatPr defaultRowHeight="14.4" x14ac:dyDescent="0.3"/>
  <cols>
    <col min="15" max="15" width="27.109375" customWidth="1"/>
  </cols>
  <sheetData>
    <row r="1" spans="1:15" ht="21" x14ac:dyDescent="0.4">
      <c r="A1" s="61" t="s">
        <v>90</v>
      </c>
      <c r="B1" s="61"/>
      <c r="C1" s="61"/>
      <c r="D1" s="61"/>
      <c r="E1" s="61"/>
      <c r="F1" s="61"/>
      <c r="G1" s="61"/>
      <c r="H1" s="61"/>
      <c r="I1" s="61"/>
      <c r="J1" s="61"/>
      <c r="K1" s="61"/>
      <c r="L1" s="61"/>
      <c r="M1" s="61"/>
      <c r="N1" s="61"/>
      <c r="O1" s="61"/>
    </row>
    <row r="2" spans="1:15" ht="15.6" x14ac:dyDescent="0.3">
      <c r="A2" s="51"/>
      <c r="B2" s="51"/>
      <c r="C2" s="51"/>
      <c r="D2" s="51"/>
      <c r="E2" s="51"/>
      <c r="F2" s="51"/>
      <c r="G2" s="51"/>
      <c r="H2" s="51"/>
      <c r="I2" s="51"/>
      <c r="J2" s="51"/>
      <c r="K2" s="51"/>
      <c r="L2" s="51"/>
      <c r="M2" s="51"/>
      <c r="N2" s="51"/>
      <c r="O2" s="51"/>
    </row>
    <row r="3" spans="1:15" ht="30.6" customHeight="1" x14ac:dyDescent="0.3">
      <c r="A3" s="52">
        <v>1</v>
      </c>
      <c r="B3" s="59" t="s">
        <v>96</v>
      </c>
      <c r="C3" s="59"/>
      <c r="D3" s="59"/>
      <c r="E3" s="59"/>
      <c r="F3" s="59"/>
      <c r="G3" s="59"/>
      <c r="H3" s="59"/>
      <c r="I3" s="59"/>
      <c r="J3" s="59"/>
      <c r="K3" s="59"/>
      <c r="L3" s="59"/>
      <c r="M3" s="59"/>
      <c r="N3" s="59"/>
      <c r="O3" s="59"/>
    </row>
    <row r="4" spans="1:15" ht="15.6" x14ac:dyDescent="0.3">
      <c r="A4" s="51"/>
      <c r="B4" s="51"/>
      <c r="C4" s="51"/>
      <c r="D4" s="51"/>
      <c r="E4" s="51"/>
      <c r="F4" s="51"/>
      <c r="G4" s="51"/>
      <c r="H4" s="51"/>
      <c r="I4" s="51"/>
      <c r="J4" s="51"/>
      <c r="K4" s="51"/>
      <c r="L4" s="51"/>
      <c r="M4" s="51"/>
      <c r="N4" s="51"/>
      <c r="O4" s="51"/>
    </row>
    <row r="5" spans="1:15" ht="25.2" customHeight="1" x14ac:dyDescent="0.3">
      <c r="A5" s="52">
        <v>2</v>
      </c>
      <c r="B5" s="59" t="s">
        <v>87</v>
      </c>
      <c r="C5" s="59"/>
      <c r="D5" s="59"/>
      <c r="E5" s="59"/>
      <c r="F5" s="59"/>
      <c r="G5" s="59"/>
      <c r="H5" s="59"/>
      <c r="I5" s="59"/>
      <c r="J5" s="59"/>
      <c r="K5" s="59"/>
      <c r="L5" s="59"/>
      <c r="M5" s="59"/>
      <c r="N5" s="59"/>
      <c r="O5" s="59"/>
    </row>
    <row r="6" spans="1:15" ht="15.6" x14ac:dyDescent="0.3">
      <c r="A6" s="51"/>
      <c r="B6" s="51"/>
      <c r="C6" s="51"/>
      <c r="D6" s="51"/>
      <c r="E6" s="51"/>
      <c r="F6" s="51"/>
      <c r="G6" s="51"/>
      <c r="H6" s="51"/>
      <c r="I6" s="51"/>
      <c r="J6" s="51"/>
      <c r="K6" s="51"/>
      <c r="L6" s="51"/>
      <c r="M6" s="51"/>
      <c r="N6" s="51"/>
      <c r="O6" s="51"/>
    </row>
    <row r="7" spans="1:15" ht="34.799999999999997" customHeight="1" x14ac:dyDescent="0.3">
      <c r="A7" s="52">
        <v>3</v>
      </c>
      <c r="B7" s="59" t="s">
        <v>91</v>
      </c>
      <c r="C7" s="59"/>
      <c r="D7" s="59"/>
      <c r="E7" s="59"/>
      <c r="F7" s="59"/>
      <c r="G7" s="59"/>
      <c r="H7" s="59"/>
      <c r="I7" s="59"/>
      <c r="J7" s="59"/>
      <c r="K7" s="59"/>
      <c r="L7" s="59"/>
      <c r="M7" s="59"/>
      <c r="N7" s="59"/>
      <c r="O7" s="59"/>
    </row>
    <row r="8" spans="1:15" ht="15.6" x14ac:dyDescent="0.3">
      <c r="A8" s="51"/>
      <c r="B8" s="51"/>
      <c r="C8" s="51"/>
      <c r="D8" s="51"/>
      <c r="E8" s="51"/>
      <c r="F8" s="51"/>
      <c r="G8" s="51"/>
      <c r="H8" s="51"/>
      <c r="I8" s="51"/>
      <c r="J8" s="51"/>
      <c r="K8" s="51"/>
      <c r="L8" s="51"/>
      <c r="M8" s="51"/>
      <c r="N8" s="51"/>
      <c r="O8" s="51"/>
    </row>
    <row r="9" spans="1:15" ht="31.2" customHeight="1" x14ac:dyDescent="0.3">
      <c r="A9" s="52">
        <v>4</v>
      </c>
      <c r="B9" s="62" t="s">
        <v>88</v>
      </c>
      <c r="C9" s="62"/>
      <c r="D9" s="62"/>
      <c r="E9" s="62"/>
      <c r="F9" s="62"/>
      <c r="G9" s="62"/>
      <c r="H9" s="62"/>
      <c r="I9" s="62"/>
      <c r="J9" s="62"/>
      <c r="K9" s="62"/>
      <c r="L9" s="62"/>
      <c r="M9" s="62"/>
      <c r="N9" s="62"/>
      <c r="O9" s="62"/>
    </row>
    <row r="10" spans="1:15" ht="15.6" x14ac:dyDescent="0.3">
      <c r="A10" s="51"/>
      <c r="B10" s="51"/>
      <c r="C10" s="51"/>
      <c r="D10" s="51"/>
      <c r="E10" s="51"/>
      <c r="F10" s="51"/>
      <c r="G10" s="51"/>
      <c r="H10" s="51"/>
      <c r="I10" s="51"/>
      <c r="J10" s="51"/>
      <c r="K10" s="51"/>
      <c r="L10" s="51"/>
      <c r="M10" s="51"/>
      <c r="N10" s="51"/>
      <c r="O10" s="51"/>
    </row>
    <row r="11" spans="1:15" ht="37.799999999999997" customHeight="1" x14ac:dyDescent="0.3">
      <c r="A11" s="52">
        <v>5</v>
      </c>
      <c r="B11" s="59" t="s">
        <v>89</v>
      </c>
      <c r="C11" s="59"/>
      <c r="D11" s="59"/>
      <c r="E11" s="59"/>
      <c r="F11" s="59"/>
      <c r="G11" s="59"/>
      <c r="H11" s="59"/>
      <c r="I11" s="59"/>
      <c r="J11" s="59"/>
      <c r="K11" s="59"/>
      <c r="L11" s="59"/>
      <c r="M11" s="59"/>
      <c r="N11" s="59"/>
      <c r="O11" s="59"/>
    </row>
    <row r="12" spans="1:15" ht="15.6" x14ac:dyDescent="0.3">
      <c r="A12" s="51"/>
      <c r="B12" s="51"/>
      <c r="C12" s="51"/>
      <c r="D12" s="51"/>
      <c r="E12" s="51"/>
      <c r="F12" s="51"/>
      <c r="G12" s="51"/>
      <c r="H12" s="51"/>
      <c r="I12" s="51"/>
      <c r="J12" s="51"/>
      <c r="K12" s="51"/>
      <c r="L12" s="51"/>
      <c r="M12" s="51"/>
      <c r="N12" s="51"/>
      <c r="O12" s="51"/>
    </row>
    <row r="13" spans="1:15" x14ac:dyDescent="0.3">
      <c r="A13" s="58">
        <v>6</v>
      </c>
      <c r="B13" s="59" t="s">
        <v>92</v>
      </c>
      <c r="C13" s="59"/>
      <c r="D13" s="59"/>
      <c r="E13" s="59"/>
      <c r="F13" s="59"/>
      <c r="G13" s="59"/>
      <c r="H13" s="59"/>
      <c r="I13" s="59"/>
      <c r="J13" s="59"/>
      <c r="K13" s="59"/>
      <c r="L13" s="59"/>
      <c r="M13" s="59"/>
      <c r="N13" s="59"/>
      <c r="O13" s="59"/>
    </row>
    <row r="14" spans="1:15" ht="29.4" customHeight="1" x14ac:dyDescent="0.3">
      <c r="A14" s="58"/>
      <c r="B14" s="59"/>
      <c r="C14" s="59"/>
      <c r="D14" s="59"/>
      <c r="E14" s="59"/>
      <c r="F14" s="59"/>
      <c r="G14" s="59"/>
      <c r="H14" s="59"/>
      <c r="I14" s="59"/>
      <c r="J14" s="59"/>
      <c r="K14" s="59"/>
      <c r="L14" s="59"/>
      <c r="M14" s="59"/>
      <c r="N14" s="59"/>
      <c r="O14" s="59"/>
    </row>
    <row r="15" spans="1:15" x14ac:dyDescent="0.3">
      <c r="A15" s="58"/>
      <c r="B15" s="59"/>
      <c r="C15" s="59"/>
      <c r="D15" s="59"/>
      <c r="E15" s="59"/>
      <c r="F15" s="59"/>
      <c r="G15" s="59"/>
      <c r="H15" s="59"/>
      <c r="I15" s="59"/>
      <c r="J15" s="59"/>
      <c r="K15" s="59"/>
      <c r="L15" s="59"/>
      <c r="M15" s="59"/>
      <c r="N15" s="59"/>
      <c r="O15" s="59"/>
    </row>
    <row r="16" spans="1:15" ht="15.6" x14ac:dyDescent="0.3">
      <c r="A16" s="51"/>
      <c r="B16" s="51"/>
      <c r="C16" s="51"/>
      <c r="D16" s="51"/>
      <c r="E16" s="51"/>
      <c r="F16" s="51"/>
      <c r="G16" s="51"/>
      <c r="H16" s="51"/>
      <c r="I16" s="51"/>
      <c r="J16" s="51"/>
      <c r="K16" s="51"/>
      <c r="L16" s="51"/>
      <c r="M16" s="51"/>
      <c r="N16" s="51"/>
      <c r="O16" s="51"/>
    </row>
    <row r="17" spans="1:15" x14ac:dyDescent="0.3">
      <c r="A17" s="58">
        <v>7</v>
      </c>
      <c r="B17" s="59" t="s">
        <v>94</v>
      </c>
      <c r="C17" s="59"/>
      <c r="D17" s="59"/>
      <c r="E17" s="59"/>
      <c r="F17" s="59"/>
      <c r="G17" s="59"/>
      <c r="H17" s="59"/>
      <c r="I17" s="59"/>
      <c r="J17" s="59"/>
      <c r="K17" s="59"/>
      <c r="L17" s="59"/>
      <c r="M17" s="59"/>
      <c r="N17" s="59"/>
      <c r="O17" s="59"/>
    </row>
    <row r="18" spans="1:15" x14ac:dyDescent="0.3">
      <c r="A18" s="58"/>
      <c r="B18" s="59"/>
      <c r="C18" s="59"/>
      <c r="D18" s="59"/>
      <c r="E18" s="59"/>
      <c r="F18" s="59"/>
      <c r="G18" s="59"/>
      <c r="H18" s="59"/>
      <c r="I18" s="59"/>
      <c r="J18" s="59"/>
      <c r="K18" s="59"/>
      <c r="L18" s="59"/>
      <c r="M18" s="59"/>
      <c r="N18" s="59"/>
      <c r="O18" s="59"/>
    </row>
    <row r="19" spans="1:15" x14ac:dyDescent="0.3">
      <c r="A19" s="58"/>
      <c r="B19" s="59"/>
      <c r="C19" s="59"/>
      <c r="D19" s="59"/>
      <c r="E19" s="59"/>
      <c r="F19" s="59"/>
      <c r="G19" s="59"/>
      <c r="H19" s="59"/>
      <c r="I19" s="59"/>
      <c r="J19" s="59"/>
      <c r="K19" s="59"/>
      <c r="L19" s="59"/>
      <c r="M19" s="59"/>
      <c r="N19" s="59"/>
      <c r="O19" s="59"/>
    </row>
    <row r="21" spans="1:15" ht="15.6" customHeight="1" x14ac:dyDescent="0.3">
      <c r="A21" s="58">
        <v>8</v>
      </c>
      <c r="B21" s="60" t="s">
        <v>93</v>
      </c>
      <c r="C21" s="60"/>
      <c r="D21" s="60"/>
      <c r="E21" s="60"/>
      <c r="F21" s="60"/>
      <c r="G21" s="60"/>
      <c r="H21" s="60"/>
      <c r="I21" s="60"/>
      <c r="J21" s="60"/>
      <c r="K21" s="60"/>
      <c r="L21" s="60"/>
      <c r="M21" s="60"/>
      <c r="N21" s="60"/>
      <c r="O21" s="60"/>
    </row>
    <row r="22" spans="1:15" ht="15.6" customHeight="1" x14ac:dyDescent="0.3">
      <c r="A22" s="58"/>
      <c r="B22" s="60"/>
      <c r="C22" s="60"/>
      <c r="D22" s="60"/>
      <c r="E22" s="60"/>
      <c r="F22" s="60"/>
      <c r="G22" s="60"/>
      <c r="H22" s="60"/>
      <c r="I22" s="60"/>
      <c r="J22" s="60"/>
      <c r="K22" s="60"/>
      <c r="L22" s="60"/>
      <c r="M22" s="60"/>
      <c r="N22" s="60"/>
      <c r="O22" s="60"/>
    </row>
  </sheetData>
  <mergeCells count="12">
    <mergeCell ref="B11:O11"/>
    <mergeCell ref="A1:O1"/>
    <mergeCell ref="B3:O3"/>
    <mergeCell ref="B5:O5"/>
    <mergeCell ref="B7:O7"/>
    <mergeCell ref="B9:O9"/>
    <mergeCell ref="A13:A15"/>
    <mergeCell ref="B13:O15"/>
    <mergeCell ref="A21:A22"/>
    <mergeCell ref="A17:A19"/>
    <mergeCell ref="B17:O19"/>
    <mergeCell ref="B21:O22"/>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73EB8-64F2-44A9-B9C6-AFE8A50EFB17}">
  <dimension ref="A1:AC107"/>
  <sheetViews>
    <sheetView showGridLines="0" topLeftCell="B1" zoomScale="110" zoomScaleNormal="110" workbookViewId="0">
      <selection activeCell="Z25" sqref="Z25"/>
    </sheetView>
  </sheetViews>
  <sheetFormatPr defaultRowHeight="14.4" x14ac:dyDescent="0.3"/>
  <cols>
    <col min="1" max="1" width="5" style="7" customWidth="1"/>
    <col min="2" max="2" width="16.5546875" style="18" customWidth="1"/>
    <col min="3" max="3" width="3.88671875" style="1" customWidth="1"/>
    <col min="4" max="4" width="4.44140625" style="1" customWidth="1"/>
    <col min="5" max="5" width="3.88671875" style="1" customWidth="1"/>
    <col min="6" max="6" width="16.5546875" style="18" customWidth="1"/>
    <col min="7" max="7" width="2.5546875" style="1" hidden="1" customWidth="1"/>
    <col min="8" max="8" width="11.6640625" style="1" hidden="1" customWidth="1"/>
    <col min="9" max="9" width="11.109375" style="1" hidden="1" customWidth="1"/>
    <col min="10" max="10" width="15.44140625" style="1" hidden="1" customWidth="1"/>
    <col min="11" max="11" width="23.109375" style="1" hidden="1" customWidth="1"/>
    <col min="12" max="12" width="8.88671875" style="1" customWidth="1"/>
    <col min="13" max="13" width="20" style="1" customWidth="1"/>
    <col min="14" max="15" width="3.88671875" style="1" customWidth="1"/>
    <col min="16" max="16" width="4.109375" style="1" customWidth="1"/>
    <col min="17" max="17" width="2.6640625" style="1" customWidth="1"/>
    <col min="18" max="18" width="20" style="1" customWidth="1"/>
    <col min="19" max="20" width="3.88671875" style="1" customWidth="1"/>
    <col min="21" max="21" width="3.77734375" style="1" customWidth="1"/>
    <col min="22" max="22" width="2.44140625" style="1" customWidth="1"/>
    <col min="23" max="23" width="20" style="1" customWidth="1"/>
    <col min="24" max="24" width="3.88671875" style="1" customWidth="1"/>
    <col min="25" max="25" width="2.33203125" style="1" customWidth="1"/>
    <col min="26" max="26" width="19.6640625" style="1" customWidth="1"/>
    <col min="27" max="28" width="3.88671875" style="1" customWidth="1"/>
    <col min="29" max="16384" width="8.88671875" style="1"/>
  </cols>
  <sheetData>
    <row r="1" spans="1:29" ht="26.4" customHeight="1" x14ac:dyDescent="0.3">
      <c r="A1" s="63" t="s">
        <v>97</v>
      </c>
      <c r="B1" s="63"/>
      <c r="C1" s="63"/>
      <c r="D1" s="63"/>
      <c r="E1" s="63"/>
      <c r="F1" s="63"/>
      <c r="G1" s="63"/>
      <c r="H1" s="63"/>
      <c r="I1" s="63"/>
      <c r="J1" s="63"/>
      <c r="K1" s="63"/>
      <c r="L1" s="63"/>
      <c r="M1" s="63"/>
      <c r="N1" s="63"/>
      <c r="O1" s="63"/>
      <c r="P1" s="63"/>
      <c r="Q1" s="63"/>
      <c r="R1" s="63"/>
      <c r="S1" s="63"/>
      <c r="T1" s="63"/>
      <c r="U1" s="63"/>
      <c r="V1" s="63"/>
      <c r="W1" s="63"/>
      <c r="X1" s="63"/>
      <c r="Y1" s="63"/>
      <c r="Z1" s="63"/>
      <c r="AA1" s="63"/>
      <c r="AB1" s="63"/>
    </row>
    <row r="2" spans="1:29" ht="5.4" customHeight="1" x14ac:dyDescent="0.3"/>
    <row r="3" spans="1:29" x14ac:dyDescent="0.3">
      <c r="A3" s="19"/>
      <c r="B3" s="66" t="s">
        <v>40</v>
      </c>
      <c r="C3" s="66"/>
      <c r="D3" s="66"/>
      <c r="E3" s="66"/>
      <c r="F3" s="66"/>
      <c r="H3" s="34" t="s">
        <v>28</v>
      </c>
      <c r="I3" s="34" t="s">
        <v>30</v>
      </c>
      <c r="J3" s="75" t="s">
        <v>39</v>
      </c>
      <c r="K3" s="75"/>
    </row>
    <row r="4" spans="1:29" x14ac:dyDescent="0.3">
      <c r="A4" s="76" t="s">
        <v>17</v>
      </c>
      <c r="B4" s="25" t="s">
        <v>8</v>
      </c>
      <c r="C4" s="26"/>
      <c r="D4" s="27" t="s">
        <v>16</v>
      </c>
      <c r="E4" s="26"/>
      <c r="F4" s="40" t="s">
        <v>3</v>
      </c>
      <c r="H4" s="46" t="str">
        <f>IF(OR(C4="",E4=""),"",IF(C4=E4,"Empate",IF(C4&gt;E4,B4,F4)))</f>
        <v/>
      </c>
      <c r="I4" s="46" t="str">
        <f>IF(OR(C4="",E4=""),"",IF(C4=E4,"Empate",IF(C4&gt;E4,F4,B4)))</f>
        <v/>
      </c>
      <c r="J4" s="46" t="str">
        <f>IF(OR(C4="",E4=""),"",IF(C4=E4,"Empate-"&amp;B4,""))</f>
        <v/>
      </c>
      <c r="K4" s="46" t="str">
        <f>IF(OR(C4="",E4=""),"",IF(C4=E4,"Empate-"&amp;F4,""))</f>
        <v/>
      </c>
    </row>
    <row r="5" spans="1:29" x14ac:dyDescent="0.3">
      <c r="A5" s="76"/>
      <c r="B5" s="28" t="s">
        <v>1</v>
      </c>
      <c r="C5" s="23"/>
      <c r="D5" s="12" t="s">
        <v>16</v>
      </c>
      <c r="E5" s="23"/>
      <c r="F5" s="41" t="s">
        <v>7</v>
      </c>
      <c r="H5" s="46" t="str">
        <f t="shared" ref="H5:H69" si="0">IF(OR(C5="",E5=""),"",IF(C5=E5,"Empate",IF(C5&gt;E5,B5,F5)))</f>
        <v/>
      </c>
      <c r="I5" s="46" t="str">
        <f t="shared" ref="I5:I69" si="1">IF(OR(C5="",E5=""),"",IF(C5=E5,"Empate",IF(C5&gt;E5,F5,B5)))</f>
        <v/>
      </c>
      <c r="J5" s="46" t="str">
        <f t="shared" ref="J5:J69" si="2">IF(OR(C5="",E5=""),"",IF(C5=E5,"Empate-"&amp;B5,""))</f>
        <v/>
      </c>
      <c r="K5" s="46" t="str">
        <f t="shared" ref="K5:K69" si="3">IF(OR(C5="",E5=""),"",IF(C5=E5,"Empate-"&amp;F5,""))</f>
        <v/>
      </c>
    </row>
    <row r="6" spans="1:29" x14ac:dyDescent="0.3">
      <c r="A6" s="76"/>
      <c r="B6" s="28" t="s">
        <v>6</v>
      </c>
      <c r="C6" s="23"/>
      <c r="D6" s="12" t="s">
        <v>16</v>
      </c>
      <c r="E6" s="23"/>
      <c r="F6" s="41" t="s">
        <v>10</v>
      </c>
      <c r="H6" s="46" t="str">
        <f t="shared" si="0"/>
        <v/>
      </c>
      <c r="I6" s="46" t="str">
        <f t="shared" si="1"/>
        <v/>
      </c>
      <c r="J6" s="46" t="str">
        <f t="shared" si="2"/>
        <v/>
      </c>
      <c r="K6" s="46" t="str">
        <f t="shared" si="3"/>
        <v/>
      </c>
      <c r="M6" s="74" t="s">
        <v>56</v>
      </c>
      <c r="N6" s="74"/>
      <c r="O6" s="74"/>
      <c r="P6" s="34"/>
    </row>
    <row r="7" spans="1:29" x14ac:dyDescent="0.3">
      <c r="A7" s="76"/>
      <c r="B7" s="28" t="s">
        <v>2</v>
      </c>
      <c r="C7" s="23"/>
      <c r="D7" s="12" t="s">
        <v>16</v>
      </c>
      <c r="E7" s="23"/>
      <c r="F7" s="41" t="s">
        <v>4</v>
      </c>
      <c r="H7" s="46" t="str">
        <f t="shared" si="0"/>
        <v/>
      </c>
      <c r="I7" s="46" t="str">
        <f t="shared" si="1"/>
        <v/>
      </c>
      <c r="J7" s="46" t="str">
        <f t="shared" si="2"/>
        <v/>
      </c>
      <c r="K7" s="46" t="str">
        <f t="shared" si="3"/>
        <v/>
      </c>
      <c r="M7" s="32" t="s">
        <v>52</v>
      </c>
      <c r="N7" s="33"/>
      <c r="O7" s="32" t="s">
        <v>51</v>
      </c>
      <c r="P7" s="2"/>
    </row>
    <row r="8" spans="1:29" x14ac:dyDescent="0.3">
      <c r="A8" s="76"/>
      <c r="B8" s="28" t="s">
        <v>12</v>
      </c>
      <c r="C8" s="23"/>
      <c r="D8" s="12" t="s">
        <v>16</v>
      </c>
      <c r="E8" s="23"/>
      <c r="F8" s="41" t="s">
        <v>84</v>
      </c>
      <c r="H8" s="46" t="str">
        <f t="shared" si="0"/>
        <v/>
      </c>
      <c r="I8" s="46" t="str">
        <f t="shared" si="1"/>
        <v/>
      </c>
      <c r="J8" s="46" t="str">
        <f t="shared" si="2"/>
        <v/>
      </c>
      <c r="K8" s="46" t="str">
        <f t="shared" si="3"/>
        <v/>
      </c>
      <c r="M8" s="54" t="str">
        <f>IF(CLASSIFICAÇÃO!$E$6&gt;=12,CLASSIFICAÇÃO!$C$6,"A Definir")</f>
        <v>A Definir</v>
      </c>
      <c r="N8" s="3"/>
      <c r="O8" s="57"/>
    </row>
    <row r="9" spans="1:29" x14ac:dyDescent="0.3">
      <c r="A9" s="76"/>
      <c r="B9" s="28" t="s">
        <v>0</v>
      </c>
      <c r="C9" s="23"/>
      <c r="D9" s="12" t="s">
        <v>16</v>
      </c>
      <c r="E9" s="23"/>
      <c r="F9" s="41" t="s">
        <v>9</v>
      </c>
      <c r="H9" s="46" t="str">
        <f t="shared" si="0"/>
        <v/>
      </c>
      <c r="I9" s="46" t="str">
        <f t="shared" si="1"/>
        <v/>
      </c>
      <c r="J9" s="46" t="str">
        <f t="shared" si="2"/>
        <v/>
      </c>
      <c r="K9" s="46" t="str">
        <f t="shared" si="3"/>
        <v/>
      </c>
      <c r="M9" s="54" t="str">
        <f>IF(CLASSIFICAÇÃO!$E$7&gt;=12,CLASSIFICAÇÃO!$C$7,"A Definir")</f>
        <v>A Definir</v>
      </c>
      <c r="N9" s="3"/>
      <c r="O9" s="57"/>
      <c r="P9" s="35"/>
      <c r="Q9" s="36"/>
      <c r="R9" s="66" t="s">
        <v>57</v>
      </c>
      <c r="S9" s="66"/>
      <c r="T9" s="66"/>
      <c r="U9" s="34"/>
    </row>
    <row r="10" spans="1:29" x14ac:dyDescent="0.3">
      <c r="A10" s="76"/>
      <c r="B10" s="28" t="s">
        <v>83</v>
      </c>
      <c r="C10" s="23"/>
      <c r="D10" s="12" t="s">
        <v>16</v>
      </c>
      <c r="E10" s="23"/>
      <c r="F10" s="41" t="s">
        <v>38</v>
      </c>
      <c r="H10" s="46" t="str">
        <f t="shared" si="0"/>
        <v/>
      </c>
      <c r="I10" s="46" t="str">
        <f t="shared" si="1"/>
        <v/>
      </c>
      <c r="J10" s="46" t="str">
        <f t="shared" si="2"/>
        <v/>
      </c>
      <c r="K10" s="46" t="str">
        <f t="shared" si="3"/>
        <v/>
      </c>
      <c r="Q10" s="36"/>
      <c r="R10" s="32" t="s">
        <v>60</v>
      </c>
      <c r="S10" s="33"/>
      <c r="T10" s="32" t="s">
        <v>51</v>
      </c>
      <c r="U10" s="2"/>
    </row>
    <row r="11" spans="1:29" x14ac:dyDescent="0.3">
      <c r="A11" s="76"/>
      <c r="B11" s="29" t="s">
        <v>5</v>
      </c>
      <c r="C11" s="24"/>
      <c r="D11" s="30" t="s">
        <v>16</v>
      </c>
      <c r="E11" s="24"/>
      <c r="F11" s="42" t="s">
        <v>11</v>
      </c>
      <c r="H11" s="46" t="str">
        <f t="shared" si="0"/>
        <v/>
      </c>
      <c r="I11" s="46" t="str">
        <f t="shared" si="1"/>
        <v/>
      </c>
      <c r="J11" s="46" t="str">
        <f t="shared" si="2"/>
        <v/>
      </c>
      <c r="K11" s="46" t="str">
        <f t="shared" si="3"/>
        <v/>
      </c>
      <c r="Q11" s="37"/>
      <c r="R11" s="54" t="str">
        <f>IF(AND(N8&lt;&gt;"",N9&lt;&gt;"",N8=N9),IF(AND(O8&lt;&gt;"",O9&lt;&gt;"",O8&gt;O9),M8,IF(AND(O8&lt;&gt;"",O9&lt;&gt;"",O9&gt;O8),M9,"A Definir")),IF(AND(N8&lt;&gt;"",N9&lt;&gt;"",N8&gt;N9),M8,IF(AND(N8&lt;&gt;"",N9&lt;&gt;"",N9&gt;N8),M9,"A Definir")))</f>
        <v>A Definir</v>
      </c>
      <c r="S11" s="3"/>
      <c r="T11" s="57"/>
    </row>
    <row r="12" spans="1:29" ht="14.4" customHeight="1" x14ac:dyDescent="0.3">
      <c r="A12" s="76" t="s">
        <v>62</v>
      </c>
      <c r="B12" s="9" t="s">
        <v>38</v>
      </c>
      <c r="C12" s="31"/>
      <c r="D12" s="12" t="s">
        <v>16</v>
      </c>
      <c r="E12" s="31"/>
      <c r="F12" s="22" t="s">
        <v>12</v>
      </c>
      <c r="H12" s="46" t="str">
        <f t="shared" si="0"/>
        <v/>
      </c>
      <c r="I12" s="46" t="str">
        <f t="shared" si="1"/>
        <v/>
      </c>
      <c r="J12" s="46" t="str">
        <f t="shared" si="2"/>
        <v/>
      </c>
      <c r="K12" s="46" t="str">
        <f t="shared" si="3"/>
        <v/>
      </c>
      <c r="M12" s="32" t="s">
        <v>53</v>
      </c>
      <c r="N12" s="33"/>
      <c r="O12" s="32" t="s">
        <v>51</v>
      </c>
      <c r="P12" s="2"/>
      <c r="Q12" s="35"/>
      <c r="R12" s="54" t="str">
        <f>IF(AND(N13&lt;&gt;"",N14&lt;&gt;"",N13=N14),IF(AND(O13&lt;&gt;"",O14&lt;&gt;"",O13&gt;O14),M13,IF(AND(O13&lt;&gt;"",O14&lt;&gt;"",O14&gt;O13),M14,"A Definir")),IF(AND(N13&lt;&gt;"",N14&lt;&gt;"",N13&gt;N14),M13,IF(AND(N13&lt;&gt;"",N14&lt;&gt;"",N14&gt;N13),M14,"A Definir")))</f>
        <v>A Definir</v>
      </c>
      <c r="S12" s="3"/>
      <c r="T12" s="57"/>
      <c r="U12" s="39"/>
      <c r="V12" s="36"/>
    </row>
    <row r="13" spans="1:29" x14ac:dyDescent="0.3">
      <c r="A13" s="76"/>
      <c r="B13" s="9" t="s">
        <v>84</v>
      </c>
      <c r="C13" s="23"/>
      <c r="D13" s="12" t="s">
        <v>16</v>
      </c>
      <c r="E13" s="23"/>
      <c r="F13" s="22" t="s">
        <v>8</v>
      </c>
      <c r="H13" s="46" t="str">
        <f t="shared" si="0"/>
        <v/>
      </c>
      <c r="I13" s="46" t="str">
        <f t="shared" si="1"/>
        <v/>
      </c>
      <c r="J13" s="46" t="str">
        <f t="shared" si="2"/>
        <v/>
      </c>
      <c r="K13" s="46" t="str">
        <f t="shared" si="3"/>
        <v/>
      </c>
      <c r="M13" s="54" t="str">
        <f>IF(CLASSIFICAÇÃO!$P$6&gt;=12,CLASSIFICAÇÃO!$N$6,"A Definir")</f>
        <v>A Definir</v>
      </c>
      <c r="N13" s="3"/>
      <c r="O13" s="57"/>
      <c r="P13" s="37"/>
      <c r="Q13" s="36"/>
      <c r="R13" s="44"/>
      <c r="V13" s="36"/>
    </row>
    <row r="14" spans="1:29" x14ac:dyDescent="0.3">
      <c r="A14" s="76"/>
      <c r="B14" s="9" t="s">
        <v>10</v>
      </c>
      <c r="C14" s="23"/>
      <c r="D14" s="12" t="s">
        <v>16</v>
      </c>
      <c r="E14" s="23"/>
      <c r="F14" s="22" t="s">
        <v>5</v>
      </c>
      <c r="H14" s="46" t="str">
        <f t="shared" si="0"/>
        <v/>
      </c>
      <c r="I14" s="46" t="str">
        <f t="shared" si="1"/>
        <v/>
      </c>
      <c r="J14" s="46" t="str">
        <f t="shared" si="2"/>
        <v/>
      </c>
      <c r="K14" s="46" t="str">
        <f t="shared" si="3"/>
        <v/>
      </c>
      <c r="M14" s="54" t="str">
        <f>IF(CLASSIFICAÇÃO!$P$7&gt;=12,CLASSIFICAÇÃO!$N$7,"A Definir")</f>
        <v>A Definir</v>
      </c>
      <c r="N14" s="3"/>
      <c r="O14" s="57"/>
      <c r="R14" s="44"/>
      <c r="V14" s="36"/>
      <c r="W14" s="66" t="s">
        <v>58</v>
      </c>
      <c r="X14" s="66"/>
      <c r="Z14" s="67" t="s">
        <v>59</v>
      </c>
      <c r="AA14" s="67"/>
      <c r="AB14" s="67"/>
    </row>
    <row r="15" spans="1:29" x14ac:dyDescent="0.3">
      <c r="A15" s="76"/>
      <c r="B15" s="9" t="s">
        <v>3</v>
      </c>
      <c r="C15" s="23"/>
      <c r="D15" s="12" t="s">
        <v>16</v>
      </c>
      <c r="E15" s="23"/>
      <c r="F15" s="22" t="s">
        <v>2</v>
      </c>
      <c r="H15" s="46" t="str">
        <f t="shared" si="0"/>
        <v/>
      </c>
      <c r="I15" s="46" t="str">
        <f t="shared" si="1"/>
        <v/>
      </c>
      <c r="J15" s="46" t="str">
        <f t="shared" si="2"/>
        <v/>
      </c>
      <c r="K15" s="46" t="str">
        <f t="shared" si="3"/>
        <v/>
      </c>
      <c r="R15" s="44"/>
      <c r="V15" s="36"/>
      <c r="W15" s="32" t="s">
        <v>52</v>
      </c>
      <c r="X15" s="33"/>
      <c r="Z15" s="32" t="s">
        <v>52</v>
      </c>
      <c r="AA15" s="33"/>
      <c r="AB15" s="2" t="s">
        <v>51</v>
      </c>
    </row>
    <row r="16" spans="1:29" x14ac:dyDescent="0.3">
      <c r="A16" s="76"/>
      <c r="B16" s="9" t="s">
        <v>9</v>
      </c>
      <c r="C16" s="23"/>
      <c r="D16" s="12" t="s">
        <v>16</v>
      </c>
      <c r="E16" s="23"/>
      <c r="F16" s="22" t="s">
        <v>1</v>
      </c>
      <c r="H16" s="46" t="str">
        <f t="shared" si="0"/>
        <v/>
      </c>
      <c r="I16" s="46" t="str">
        <f t="shared" si="1"/>
        <v/>
      </c>
      <c r="J16" s="46" t="str">
        <f t="shared" si="2"/>
        <v/>
      </c>
      <c r="K16" s="46" t="str">
        <f t="shared" si="3"/>
        <v/>
      </c>
      <c r="R16" s="44"/>
      <c r="V16" s="37"/>
      <c r="W16" s="54" t="str">
        <f>IF(AND(S11&lt;&gt;"",S12&lt;&gt;"",S11=S12),IF(AND(T11&lt;&gt;"",T12&lt;&gt;"",T11&gt;T12),R11,IF(AND(T11&lt;&gt;"",T12&lt;&gt;"",T12&gt;T11),R12,"A Definir")),IF(AND(S11&lt;&gt;"",S12&lt;&gt;"",S11&gt;S12),R11,IF(AND(S11&lt;&gt;"",S12&lt;&gt;"",S12&gt;S11),R12,"A Definir")))</f>
        <v>A Definir</v>
      </c>
      <c r="X16" s="3"/>
      <c r="Y16" s="38"/>
      <c r="Z16" s="55" t="str">
        <f>W16</f>
        <v>A Definir</v>
      </c>
      <c r="AA16" s="56"/>
      <c r="AB16" s="57"/>
      <c r="AC16" s="46">
        <f>X16+AA16</f>
        <v>0</v>
      </c>
    </row>
    <row r="17" spans="1:29" x14ac:dyDescent="0.3">
      <c r="A17" s="76"/>
      <c r="B17" s="9" t="s">
        <v>7</v>
      </c>
      <c r="C17" s="23"/>
      <c r="D17" s="12" t="s">
        <v>16</v>
      </c>
      <c r="E17" s="23"/>
      <c r="F17" s="22" t="s">
        <v>6</v>
      </c>
      <c r="H17" s="46" t="str">
        <f t="shared" si="0"/>
        <v/>
      </c>
      <c r="I17" s="46" t="str">
        <f t="shared" si="1"/>
        <v/>
      </c>
      <c r="J17" s="46" t="str">
        <f t="shared" si="2"/>
        <v/>
      </c>
      <c r="K17" s="46" t="str">
        <f t="shared" si="3"/>
        <v/>
      </c>
      <c r="M17" s="32" t="s">
        <v>54</v>
      </c>
      <c r="N17" s="33"/>
      <c r="O17" s="32" t="s">
        <v>51</v>
      </c>
      <c r="P17" s="2"/>
      <c r="R17" s="44"/>
      <c r="V17" s="35"/>
      <c r="W17" s="54" t="str">
        <f>IF(AND(S21&lt;&gt;"",S22&lt;&gt;"",S21=S22),IF(AND(T21&lt;&gt;"",T22&lt;&gt;"",T21&gt;T22),R21,IF(AND(T21&lt;&gt;"",T22&lt;&gt;"",T22&gt;T21),R22,"A Definir")),IF(AND(S21&lt;&gt;"",S22&lt;&gt;"",S21&gt;S22),R21,IF(AND(S21&lt;&gt;"",S22&lt;&gt;"",S22&gt;S21),R22,"A Definir")))</f>
        <v>A Definir</v>
      </c>
      <c r="X17" s="3"/>
      <c r="Z17" s="55" t="str">
        <f>W17</f>
        <v>A Definir</v>
      </c>
      <c r="AA17" s="56"/>
      <c r="AB17" s="57"/>
      <c r="AC17" s="46">
        <f>AA17+X17</f>
        <v>0</v>
      </c>
    </row>
    <row r="18" spans="1:29" x14ac:dyDescent="0.3">
      <c r="A18" s="76"/>
      <c r="B18" s="9" t="s">
        <v>11</v>
      </c>
      <c r="C18" s="23"/>
      <c r="D18" s="12" t="s">
        <v>16</v>
      </c>
      <c r="E18" s="23"/>
      <c r="F18" s="22" t="s">
        <v>83</v>
      </c>
      <c r="H18" s="46" t="str">
        <f t="shared" si="0"/>
        <v/>
      </c>
      <c r="I18" s="46" t="str">
        <f t="shared" si="1"/>
        <v/>
      </c>
      <c r="J18" s="46" t="str">
        <f t="shared" si="2"/>
        <v/>
      </c>
      <c r="K18" s="46" t="str">
        <f t="shared" si="3"/>
        <v/>
      </c>
      <c r="M18" s="54" t="str">
        <f>IF(CLASSIFICAÇÃO!$E$14&gt;=12,CLASSIFICAÇÃO!$C$14,"A Definir")</f>
        <v>A Definir</v>
      </c>
      <c r="N18" s="3"/>
      <c r="O18" s="57"/>
      <c r="R18" s="44"/>
      <c r="V18" s="36"/>
    </row>
    <row r="19" spans="1:29" x14ac:dyDescent="0.3">
      <c r="A19" s="76"/>
      <c r="B19" s="9" t="s">
        <v>4</v>
      </c>
      <c r="C19" s="24"/>
      <c r="D19" s="12" t="s">
        <v>16</v>
      </c>
      <c r="E19" s="24"/>
      <c r="F19" s="22" t="s">
        <v>0</v>
      </c>
      <c r="H19" s="46" t="str">
        <f t="shared" si="0"/>
        <v/>
      </c>
      <c r="I19" s="46" t="str">
        <f t="shared" si="1"/>
        <v/>
      </c>
      <c r="J19" s="46" t="str">
        <f t="shared" si="2"/>
        <v/>
      </c>
      <c r="K19" s="46" t="str">
        <f t="shared" si="3"/>
        <v/>
      </c>
      <c r="M19" s="54" t="str">
        <f>IF(CLASSIFICAÇÃO!$E$15&gt;=12,CLASSIFICAÇÃO!$C$15,"A Definir")</f>
        <v>A Definir</v>
      </c>
      <c r="N19" s="3"/>
      <c r="O19" s="57"/>
      <c r="P19" s="35"/>
      <c r="Q19" s="36"/>
      <c r="R19" s="44"/>
      <c r="V19" s="36"/>
      <c r="W19" s="66" t="s">
        <v>98</v>
      </c>
      <c r="X19" s="66"/>
      <c r="Y19" s="66"/>
      <c r="Z19" s="66"/>
      <c r="AA19" s="66"/>
      <c r="AB19" s="66"/>
    </row>
    <row r="20" spans="1:29" x14ac:dyDescent="0.3">
      <c r="A20" s="64" t="s">
        <v>18</v>
      </c>
      <c r="B20" s="25" t="s">
        <v>10</v>
      </c>
      <c r="C20" s="31"/>
      <c r="D20" s="27" t="s">
        <v>16</v>
      </c>
      <c r="E20" s="31"/>
      <c r="F20" s="40" t="s">
        <v>8</v>
      </c>
      <c r="H20" s="46" t="str">
        <f t="shared" si="0"/>
        <v/>
      </c>
      <c r="I20" s="46" t="str">
        <f t="shared" si="1"/>
        <v/>
      </c>
      <c r="J20" s="46" t="str">
        <f t="shared" si="2"/>
        <v/>
      </c>
      <c r="K20" s="46" t="str">
        <f t="shared" si="3"/>
        <v/>
      </c>
      <c r="Q20" s="36"/>
      <c r="R20" s="32" t="s">
        <v>61</v>
      </c>
      <c r="S20" s="33"/>
      <c r="T20" s="32" t="s">
        <v>51</v>
      </c>
      <c r="U20" s="2"/>
      <c r="V20" s="36"/>
      <c r="W20" s="68" t="str">
        <f>IF(OR(AA16="",AA17=""),"A Definir",IF(AND(AC16&lt;&gt;"",AC17&lt;&gt;"",AC16=AC17),IF(AND(AB16&lt;&gt;"",AB17&lt;&gt;"",AB16&gt;AB17),Z16,IF(AND(AB16&lt;&gt;"",AB17&lt;&gt;"",AB17&gt;AB16),Z17,"A Definir")),IF(AND(AC16&lt;&gt;"",AC17&lt;&gt;"",AC16&gt;AC17),Z16,IF(AND(AC16&lt;&gt;"",AC17&lt;&gt;"",AC17&gt;AC16),Z17,"A Definir"))))</f>
        <v>A Definir</v>
      </c>
      <c r="X20" s="69"/>
      <c r="Y20" s="69"/>
      <c r="Z20" s="69"/>
      <c r="AA20" s="69"/>
      <c r="AB20" s="70"/>
    </row>
    <row r="21" spans="1:29" x14ac:dyDescent="0.3">
      <c r="A21" s="64"/>
      <c r="B21" s="28" t="s">
        <v>9</v>
      </c>
      <c r="C21" s="23"/>
      <c r="D21" s="12" t="s">
        <v>16</v>
      </c>
      <c r="E21" s="23"/>
      <c r="F21" s="41" t="s">
        <v>2</v>
      </c>
      <c r="H21" s="46" t="str">
        <f t="shared" si="0"/>
        <v/>
      </c>
      <c r="I21" s="46" t="str">
        <f t="shared" si="1"/>
        <v/>
      </c>
      <c r="J21" s="46" t="str">
        <f t="shared" si="2"/>
        <v/>
      </c>
      <c r="K21" s="46" t="str">
        <f t="shared" si="3"/>
        <v/>
      </c>
      <c r="Q21" s="37"/>
      <c r="R21" s="54" t="str">
        <f>IF(AND(N18&lt;&gt;"",N19&lt;&gt;"",N18=N19),IF(AND(O18&lt;&gt;"",O19&lt;&gt;"",O18&gt;O19),M18,IF(AND(O18&lt;&gt;"",O19&lt;&gt;"",O19&gt;O18),M19,"A Definir")),IF(AND(N18&lt;&gt;"",N19&lt;&gt;"",N18&gt;N19),M18,IF(AND(N18&lt;&gt;"",N19&lt;&gt;"",N19&gt;N18),M19,"A Definir")))</f>
        <v>A Definir</v>
      </c>
      <c r="S21" s="3"/>
      <c r="T21" s="57"/>
      <c r="U21" s="38"/>
      <c r="V21" s="36"/>
      <c r="W21" s="71"/>
      <c r="X21" s="72"/>
      <c r="Y21" s="72"/>
      <c r="Z21" s="72"/>
      <c r="AA21" s="72"/>
      <c r="AB21" s="73"/>
    </row>
    <row r="22" spans="1:29" x14ac:dyDescent="0.3">
      <c r="A22" s="64"/>
      <c r="B22" s="28" t="s">
        <v>12</v>
      </c>
      <c r="C22" s="23"/>
      <c r="D22" s="12" t="s">
        <v>16</v>
      </c>
      <c r="E22" s="23"/>
      <c r="F22" s="41" t="s">
        <v>5</v>
      </c>
      <c r="H22" s="46" t="str">
        <f t="shared" si="0"/>
        <v/>
      </c>
      <c r="I22" s="46" t="str">
        <f t="shared" si="1"/>
        <v/>
      </c>
      <c r="J22" s="46" t="str">
        <f t="shared" si="2"/>
        <v/>
      </c>
      <c r="K22" s="46" t="str">
        <f t="shared" si="3"/>
        <v/>
      </c>
      <c r="M22" s="32" t="s">
        <v>55</v>
      </c>
      <c r="N22" s="33"/>
      <c r="O22" s="32" t="s">
        <v>51</v>
      </c>
      <c r="P22" s="2"/>
      <c r="Q22" s="35"/>
      <c r="R22" s="54" t="str">
        <f>IF(AND(N23&lt;&gt;"",N24&lt;&gt;"",N23=N24),IF(AND(O23&lt;&gt;"",O24&lt;&gt;"",O23&gt;O24),M23,IF(AND(O23&lt;&gt;"",O24&lt;&gt;"",O24&gt;O23),M24,"A Definir")),IF(AND(N23&lt;&gt;"",N24&lt;&gt;"",N23&gt;N24),M23,IF(AND(N23&lt;&gt;"",N24&lt;&gt;"",N24&gt;N23),M24,"A Definir")))</f>
        <v>A Definir</v>
      </c>
      <c r="S22" s="3"/>
      <c r="T22" s="57"/>
    </row>
    <row r="23" spans="1:29" x14ac:dyDescent="0.3">
      <c r="A23" s="64"/>
      <c r="B23" s="28" t="s">
        <v>6</v>
      </c>
      <c r="C23" s="23"/>
      <c r="D23" s="12" t="s">
        <v>16</v>
      </c>
      <c r="E23" s="23"/>
      <c r="F23" s="41" t="s">
        <v>84</v>
      </c>
      <c r="H23" s="46" t="str">
        <f t="shared" si="0"/>
        <v/>
      </c>
      <c r="I23" s="46" t="str">
        <f t="shared" si="1"/>
        <v/>
      </c>
      <c r="J23" s="46" t="str">
        <f t="shared" si="2"/>
        <v/>
      </c>
      <c r="K23" s="46" t="str">
        <f t="shared" si="3"/>
        <v/>
      </c>
      <c r="M23" s="54" t="str">
        <f>IF(CLASSIFICAÇÃO!$P$14&gt;=12,CLASSIFICAÇÃO!$N$14,"A Definir")</f>
        <v>A Definir</v>
      </c>
      <c r="N23" s="3"/>
      <c r="O23" s="57"/>
      <c r="P23" s="37"/>
      <c r="Q23" s="36"/>
    </row>
    <row r="24" spans="1:29" x14ac:dyDescent="0.3">
      <c r="A24" s="64"/>
      <c r="B24" s="28" t="s">
        <v>0</v>
      </c>
      <c r="C24" s="23"/>
      <c r="D24" s="12" t="s">
        <v>16</v>
      </c>
      <c r="E24" s="23"/>
      <c r="F24" s="41" t="s">
        <v>7</v>
      </c>
      <c r="H24" s="46" t="str">
        <f t="shared" si="0"/>
        <v/>
      </c>
      <c r="I24" s="46" t="str">
        <f t="shared" si="1"/>
        <v/>
      </c>
      <c r="J24" s="46" t="str">
        <f t="shared" si="2"/>
        <v/>
      </c>
      <c r="K24" s="46" t="str">
        <f t="shared" si="3"/>
        <v/>
      </c>
      <c r="M24" s="54" t="str">
        <f>IF(CLASSIFICAÇÃO!$P$15&gt;=12,CLASSIFICAÇÃO!$N$15,"A Definir")</f>
        <v>A Definir</v>
      </c>
      <c r="N24" s="3"/>
      <c r="O24" s="57"/>
    </row>
    <row r="25" spans="1:29" x14ac:dyDescent="0.3">
      <c r="A25" s="64"/>
      <c r="B25" s="28" t="s">
        <v>83</v>
      </c>
      <c r="C25" s="23"/>
      <c r="D25" s="12" t="s">
        <v>16</v>
      </c>
      <c r="E25" s="23"/>
      <c r="F25" s="41" t="s">
        <v>1</v>
      </c>
      <c r="H25" s="46" t="str">
        <f t="shared" si="0"/>
        <v/>
      </c>
      <c r="I25" s="46" t="str">
        <f t="shared" si="1"/>
        <v/>
      </c>
      <c r="J25" s="46" t="str">
        <f t="shared" si="2"/>
        <v/>
      </c>
      <c r="K25" s="46" t="str">
        <f t="shared" si="3"/>
        <v/>
      </c>
    </row>
    <row r="26" spans="1:29" x14ac:dyDescent="0.3">
      <c r="A26" s="64"/>
      <c r="B26" s="28" t="s">
        <v>38</v>
      </c>
      <c r="C26" s="23"/>
      <c r="D26" s="12" t="s">
        <v>16</v>
      </c>
      <c r="E26" s="23"/>
      <c r="F26" s="41" t="s">
        <v>4</v>
      </c>
      <c r="H26" s="46" t="str">
        <f t="shared" si="0"/>
        <v/>
      </c>
      <c r="I26" s="46" t="str">
        <f t="shared" si="1"/>
        <v/>
      </c>
      <c r="J26" s="46" t="str">
        <f t="shared" si="2"/>
        <v/>
      </c>
      <c r="K26" s="46" t="str">
        <f t="shared" si="3"/>
        <v/>
      </c>
    </row>
    <row r="27" spans="1:29" x14ac:dyDescent="0.3">
      <c r="A27" s="64"/>
      <c r="B27" s="29" t="s">
        <v>3</v>
      </c>
      <c r="C27" s="24"/>
      <c r="D27" s="30" t="s">
        <v>16</v>
      </c>
      <c r="E27" s="24"/>
      <c r="F27" s="42" t="s">
        <v>11</v>
      </c>
      <c r="H27" s="46" t="str">
        <f t="shared" si="0"/>
        <v/>
      </c>
      <c r="I27" s="46" t="str">
        <f t="shared" si="1"/>
        <v/>
      </c>
      <c r="J27" s="46" t="str">
        <f t="shared" si="2"/>
        <v/>
      </c>
      <c r="K27" s="46" t="str">
        <f t="shared" si="3"/>
        <v/>
      </c>
    </row>
    <row r="28" spans="1:29" x14ac:dyDescent="0.3">
      <c r="A28" s="64" t="s">
        <v>19</v>
      </c>
      <c r="B28" s="25" t="s">
        <v>84</v>
      </c>
      <c r="C28" s="31"/>
      <c r="D28" s="27" t="s">
        <v>16</v>
      </c>
      <c r="E28" s="31"/>
      <c r="F28" s="40" t="s">
        <v>0</v>
      </c>
      <c r="H28" s="46" t="str">
        <f t="shared" si="0"/>
        <v/>
      </c>
      <c r="I28" s="46" t="str">
        <f t="shared" si="1"/>
        <v/>
      </c>
      <c r="J28" s="46" t="str">
        <f t="shared" si="2"/>
        <v/>
      </c>
      <c r="K28" s="46" t="str">
        <f t="shared" si="3"/>
        <v/>
      </c>
    </row>
    <row r="29" spans="1:29" x14ac:dyDescent="0.3">
      <c r="A29" s="64"/>
      <c r="B29" s="28" t="s">
        <v>11</v>
      </c>
      <c r="C29" s="23"/>
      <c r="D29" s="12" t="s">
        <v>16</v>
      </c>
      <c r="E29" s="23"/>
      <c r="F29" s="41" t="s">
        <v>12</v>
      </c>
      <c r="H29" s="46" t="str">
        <f t="shared" si="0"/>
        <v/>
      </c>
      <c r="I29" s="46" t="str">
        <f t="shared" si="1"/>
        <v/>
      </c>
      <c r="J29" s="46" t="str">
        <f t="shared" si="2"/>
        <v/>
      </c>
      <c r="K29" s="46" t="str">
        <f t="shared" si="3"/>
        <v/>
      </c>
    </row>
    <row r="30" spans="1:29" x14ac:dyDescent="0.3">
      <c r="A30" s="64"/>
      <c r="B30" s="28" t="s">
        <v>4</v>
      </c>
      <c r="C30" s="23"/>
      <c r="D30" s="12" t="s">
        <v>16</v>
      </c>
      <c r="E30" s="23"/>
      <c r="F30" s="41" t="s">
        <v>9</v>
      </c>
      <c r="H30" s="46" t="str">
        <f t="shared" si="0"/>
        <v/>
      </c>
      <c r="I30" s="46" t="str">
        <f t="shared" si="1"/>
        <v/>
      </c>
      <c r="J30" s="46" t="str">
        <f t="shared" si="2"/>
        <v/>
      </c>
      <c r="K30" s="46" t="str">
        <f t="shared" si="3"/>
        <v/>
      </c>
    </row>
    <row r="31" spans="1:29" x14ac:dyDescent="0.3">
      <c r="A31" s="64"/>
      <c r="B31" s="28" t="s">
        <v>7</v>
      </c>
      <c r="C31" s="23"/>
      <c r="D31" s="12" t="s">
        <v>16</v>
      </c>
      <c r="E31" s="23"/>
      <c r="F31" s="41" t="s">
        <v>3</v>
      </c>
      <c r="H31" s="46" t="str">
        <f t="shared" si="0"/>
        <v/>
      </c>
      <c r="I31" s="46" t="str">
        <f t="shared" si="1"/>
        <v/>
      </c>
      <c r="J31" s="46" t="str">
        <f t="shared" si="2"/>
        <v/>
      </c>
      <c r="K31" s="46" t="str">
        <f t="shared" si="3"/>
        <v/>
      </c>
    </row>
    <row r="32" spans="1:29" x14ac:dyDescent="0.3">
      <c r="A32" s="64"/>
      <c r="B32" s="28" t="s">
        <v>1</v>
      </c>
      <c r="C32" s="23"/>
      <c r="D32" s="12" t="s">
        <v>16</v>
      </c>
      <c r="E32" s="23"/>
      <c r="F32" s="41" t="s">
        <v>10</v>
      </c>
      <c r="H32" s="46" t="str">
        <f t="shared" si="0"/>
        <v/>
      </c>
      <c r="I32" s="46" t="str">
        <f t="shared" si="1"/>
        <v/>
      </c>
      <c r="J32" s="46" t="str">
        <f t="shared" si="2"/>
        <v/>
      </c>
      <c r="K32" s="46" t="str">
        <f t="shared" si="3"/>
        <v/>
      </c>
    </row>
    <row r="33" spans="1:11" x14ac:dyDescent="0.3">
      <c r="A33" s="64"/>
      <c r="B33" s="28" t="s">
        <v>5</v>
      </c>
      <c r="C33" s="23"/>
      <c r="D33" s="12" t="s">
        <v>16</v>
      </c>
      <c r="E33" s="23"/>
      <c r="F33" s="41" t="s">
        <v>83</v>
      </c>
      <c r="H33" s="46" t="str">
        <f t="shared" si="0"/>
        <v/>
      </c>
      <c r="I33" s="46" t="str">
        <f t="shared" si="1"/>
        <v/>
      </c>
      <c r="J33" s="46" t="str">
        <f t="shared" si="2"/>
        <v/>
      </c>
      <c r="K33" s="46" t="str">
        <f t="shared" si="3"/>
        <v/>
      </c>
    </row>
    <row r="34" spans="1:11" x14ac:dyDescent="0.3">
      <c r="A34" s="64"/>
      <c r="B34" s="28" t="s">
        <v>2</v>
      </c>
      <c r="C34" s="23"/>
      <c r="D34" s="12" t="s">
        <v>16</v>
      </c>
      <c r="E34" s="23"/>
      <c r="F34" s="41" t="s">
        <v>6</v>
      </c>
      <c r="H34" s="46" t="str">
        <f t="shared" si="0"/>
        <v/>
      </c>
      <c r="I34" s="46" t="str">
        <f t="shared" si="1"/>
        <v/>
      </c>
      <c r="J34" s="46" t="str">
        <f t="shared" si="2"/>
        <v/>
      </c>
      <c r="K34" s="46" t="str">
        <f t="shared" si="3"/>
        <v/>
      </c>
    </row>
    <row r="35" spans="1:11" x14ac:dyDescent="0.3">
      <c r="A35" s="64"/>
      <c r="B35" s="29" t="s">
        <v>8</v>
      </c>
      <c r="C35" s="24"/>
      <c r="D35" s="30" t="s">
        <v>16</v>
      </c>
      <c r="E35" s="24"/>
      <c r="F35" s="42" t="s">
        <v>38</v>
      </c>
      <c r="H35" s="46" t="str">
        <f t="shared" si="0"/>
        <v/>
      </c>
      <c r="I35" s="46" t="str">
        <f t="shared" si="1"/>
        <v/>
      </c>
      <c r="J35" s="46" t="str">
        <f t="shared" si="2"/>
        <v/>
      </c>
      <c r="K35" s="46" t="str">
        <f t="shared" si="3"/>
        <v/>
      </c>
    </row>
    <row r="36" spans="1:11" x14ac:dyDescent="0.3">
      <c r="A36" s="64" t="s">
        <v>20</v>
      </c>
      <c r="B36" s="25" t="s">
        <v>4</v>
      </c>
      <c r="C36" s="31"/>
      <c r="D36" s="27" t="s">
        <v>16</v>
      </c>
      <c r="E36" s="31"/>
      <c r="F36" s="40" t="s">
        <v>12</v>
      </c>
      <c r="H36" s="46" t="str">
        <f t="shared" si="0"/>
        <v/>
      </c>
      <c r="I36" s="46" t="str">
        <f t="shared" si="1"/>
        <v/>
      </c>
      <c r="J36" s="46" t="str">
        <f t="shared" si="2"/>
        <v/>
      </c>
      <c r="K36" s="46" t="str">
        <f t="shared" si="3"/>
        <v/>
      </c>
    </row>
    <row r="37" spans="1:11" x14ac:dyDescent="0.3">
      <c r="A37" s="64"/>
      <c r="B37" s="28" t="s">
        <v>1</v>
      </c>
      <c r="C37" s="23"/>
      <c r="D37" s="12" t="s">
        <v>16</v>
      </c>
      <c r="E37" s="23"/>
      <c r="F37" s="41" t="s">
        <v>8</v>
      </c>
      <c r="H37" s="46" t="str">
        <f t="shared" si="0"/>
        <v/>
      </c>
      <c r="I37" s="46" t="str">
        <f t="shared" si="1"/>
        <v/>
      </c>
      <c r="J37" s="46" t="str">
        <f t="shared" si="2"/>
        <v/>
      </c>
      <c r="K37" s="46" t="str">
        <f t="shared" si="3"/>
        <v/>
      </c>
    </row>
    <row r="38" spans="1:11" x14ac:dyDescent="0.3">
      <c r="A38" s="64"/>
      <c r="B38" s="28" t="s">
        <v>2</v>
      </c>
      <c r="C38" s="23"/>
      <c r="D38" s="12" t="s">
        <v>16</v>
      </c>
      <c r="E38" s="23"/>
      <c r="F38" s="41" t="s">
        <v>10</v>
      </c>
      <c r="H38" s="46" t="str">
        <f t="shared" si="0"/>
        <v/>
      </c>
      <c r="I38" s="46" t="str">
        <f t="shared" si="1"/>
        <v/>
      </c>
      <c r="J38" s="46" t="str">
        <f t="shared" si="2"/>
        <v/>
      </c>
      <c r="K38" s="46" t="str">
        <f t="shared" si="3"/>
        <v/>
      </c>
    </row>
    <row r="39" spans="1:11" x14ac:dyDescent="0.3">
      <c r="A39" s="64"/>
      <c r="B39" s="28" t="s">
        <v>0</v>
      </c>
      <c r="C39" s="23"/>
      <c r="D39" s="12" t="s">
        <v>16</v>
      </c>
      <c r="E39" s="23"/>
      <c r="F39" s="28" t="s">
        <v>11</v>
      </c>
      <c r="H39" s="46" t="str">
        <f t="shared" si="0"/>
        <v/>
      </c>
      <c r="I39" s="46" t="str">
        <f t="shared" si="1"/>
        <v/>
      </c>
      <c r="J39" s="46" t="str">
        <f t="shared" si="2"/>
        <v/>
      </c>
      <c r="K39" s="46" t="str">
        <f t="shared" si="3"/>
        <v/>
      </c>
    </row>
    <row r="40" spans="1:11" x14ac:dyDescent="0.3">
      <c r="A40" s="64"/>
      <c r="B40" s="28" t="s">
        <v>6</v>
      </c>
      <c r="C40" s="23"/>
      <c r="D40" s="12" t="s">
        <v>16</v>
      </c>
      <c r="E40" s="23"/>
      <c r="F40" s="41" t="s">
        <v>83</v>
      </c>
      <c r="H40" s="46" t="str">
        <f>IF(OR(C40="",E40=""),"",IF(C40=E40,"Empate",IF(C40&gt;E40,B40,F40)))</f>
        <v/>
      </c>
      <c r="I40" s="46" t="str">
        <f>IF(OR(C40="",E40=""),"",IF(C40=E40,"Empate",IF(C40&gt;E40,F40,B40)))</f>
        <v/>
      </c>
      <c r="J40" s="46" t="str">
        <f>IF(OR(C40="",E40=""),"",IF(C40=E40,"Empate-"&amp;B40,""))</f>
        <v/>
      </c>
      <c r="K40" s="46" t="str">
        <f>IF(OR(C40="",E40=""),"",IF(C40=E40,"Empate-"&amp;F40,""))</f>
        <v/>
      </c>
    </row>
    <row r="41" spans="1:11" x14ac:dyDescent="0.3">
      <c r="A41" s="64"/>
      <c r="B41" s="28" t="s">
        <v>9</v>
      </c>
      <c r="C41" s="23"/>
      <c r="D41" s="12" t="s">
        <v>16</v>
      </c>
      <c r="E41" s="23"/>
      <c r="F41" s="41" t="s">
        <v>84</v>
      </c>
      <c r="H41" s="46" t="str">
        <f>IF(OR(C41="",E41=""),"",IF(C41=E41,"Empate",IF(C41&gt;E41,B41,F41)))</f>
        <v/>
      </c>
      <c r="I41" s="46" t="str">
        <f>IF(OR(C41="",E41=""),"",IF(C41=E41,"Empate",IF(C41&gt;E41,F41,B41)))</f>
        <v/>
      </c>
      <c r="J41" s="46" t="str">
        <f>IF(OR(C41="",E41=""),"",IF(C41=E41,"Empate-"&amp;B41,""))</f>
        <v/>
      </c>
      <c r="K41" s="46" t="str">
        <f>IF(OR(C41="",E41=""),"",IF(C41=E41,"Empate-"&amp;F41,""))</f>
        <v/>
      </c>
    </row>
    <row r="42" spans="1:11" x14ac:dyDescent="0.3">
      <c r="A42" s="64"/>
      <c r="B42" s="28" t="s">
        <v>5</v>
      </c>
      <c r="C42" s="23"/>
      <c r="D42" s="12" t="s">
        <v>16</v>
      </c>
      <c r="E42" s="23"/>
      <c r="F42" s="41" t="s">
        <v>7</v>
      </c>
      <c r="H42" s="46" t="str">
        <f>IF(OR(C42="",E42=""),"",IF(C42=E42,"Empate",IF(C42&gt;E42,B42,F42)))</f>
        <v/>
      </c>
      <c r="I42" s="46" t="str">
        <f>IF(OR(C42="",E42=""),"",IF(C42=E42,"Empate",IF(C42&gt;E42,F42,B42)))</f>
        <v/>
      </c>
      <c r="J42" s="46" t="str">
        <f>IF(OR(C42="",E42=""),"",IF(C42=E42,"Empate-"&amp;B42,""))</f>
        <v/>
      </c>
      <c r="K42" s="46" t="str">
        <f>IF(OR(C42="",E42=""),"",IF(C42=E42,"Empate-"&amp;F42,""))</f>
        <v/>
      </c>
    </row>
    <row r="43" spans="1:11" x14ac:dyDescent="0.3">
      <c r="A43" s="64"/>
      <c r="B43" s="29" t="s">
        <v>3</v>
      </c>
      <c r="C43" s="24"/>
      <c r="D43" s="30" t="s">
        <v>16</v>
      </c>
      <c r="E43" s="24"/>
      <c r="F43" s="42" t="s">
        <v>38</v>
      </c>
      <c r="H43" s="46" t="str">
        <f>IF(OR(C43="",E43=""),"",IF(C43=E43,"Empate",IF(C43&gt;E43,B43,F43)))</f>
        <v/>
      </c>
      <c r="I43" s="46" t="str">
        <f>IF(OR(C43="",E43=""),"",IF(C43=E43,"Empate",IF(C43&gt;E43,F43,B43)))</f>
        <v/>
      </c>
      <c r="J43" s="46" t="str">
        <f>IF(OR(C43="",E43=""),"",IF(C43=E43,"Empate-"&amp;B43,""))</f>
        <v/>
      </c>
      <c r="K43" s="46" t="str">
        <f>IF(OR(C43="",E43=""),"",IF(C43=E43,"Empate-"&amp;F43,""))</f>
        <v/>
      </c>
    </row>
    <row r="44" spans="1:11" x14ac:dyDescent="0.3">
      <c r="A44" s="64" t="s">
        <v>21</v>
      </c>
      <c r="B44" s="25" t="s">
        <v>10</v>
      </c>
      <c r="C44" s="31"/>
      <c r="D44" s="27" t="s">
        <v>16</v>
      </c>
      <c r="E44" s="31"/>
      <c r="F44" s="40" t="s">
        <v>9</v>
      </c>
      <c r="H44" s="46" t="str">
        <f t="shared" si="0"/>
        <v/>
      </c>
      <c r="I44" s="46" t="str">
        <f t="shared" si="1"/>
        <v/>
      </c>
      <c r="J44" s="46" t="str">
        <f t="shared" si="2"/>
        <v/>
      </c>
      <c r="K44" s="46" t="str">
        <f t="shared" si="3"/>
        <v/>
      </c>
    </row>
    <row r="45" spans="1:11" x14ac:dyDescent="0.3">
      <c r="A45" s="64"/>
      <c r="B45" s="28" t="s">
        <v>84</v>
      </c>
      <c r="C45" s="23"/>
      <c r="D45" s="12" t="s">
        <v>16</v>
      </c>
      <c r="E45" s="23"/>
      <c r="F45" s="41" t="s">
        <v>4</v>
      </c>
      <c r="H45" s="46" t="str">
        <f t="shared" si="0"/>
        <v/>
      </c>
      <c r="I45" s="46" t="str">
        <f t="shared" si="1"/>
        <v/>
      </c>
      <c r="J45" s="46" t="str">
        <f t="shared" si="2"/>
        <v/>
      </c>
      <c r="K45" s="46" t="str">
        <f t="shared" si="3"/>
        <v/>
      </c>
    </row>
    <row r="46" spans="1:11" x14ac:dyDescent="0.3">
      <c r="A46" s="64"/>
      <c r="B46" s="28" t="s">
        <v>7</v>
      </c>
      <c r="C46" s="23"/>
      <c r="D46" s="12" t="s">
        <v>16</v>
      </c>
      <c r="E46" s="23"/>
      <c r="F46" s="41" t="s">
        <v>38</v>
      </c>
      <c r="H46" s="46" t="str">
        <f t="shared" si="0"/>
        <v/>
      </c>
      <c r="I46" s="46" t="str">
        <f t="shared" si="1"/>
        <v/>
      </c>
      <c r="J46" s="46" t="str">
        <f t="shared" si="2"/>
        <v/>
      </c>
      <c r="K46" s="46" t="str">
        <f t="shared" si="3"/>
        <v/>
      </c>
    </row>
    <row r="47" spans="1:11" x14ac:dyDescent="0.3">
      <c r="A47" s="64"/>
      <c r="B47" s="28" t="s">
        <v>8</v>
      </c>
      <c r="C47" s="23"/>
      <c r="D47" s="12" t="s">
        <v>16</v>
      </c>
      <c r="E47" s="23"/>
      <c r="F47" s="41" t="s">
        <v>5</v>
      </c>
      <c r="H47" s="46" t="str">
        <f t="shared" si="0"/>
        <v/>
      </c>
      <c r="I47" s="46" t="str">
        <f t="shared" si="1"/>
        <v/>
      </c>
      <c r="J47" s="46" t="str">
        <f t="shared" si="2"/>
        <v/>
      </c>
      <c r="K47" s="46" t="str">
        <f t="shared" si="3"/>
        <v/>
      </c>
    </row>
    <row r="48" spans="1:11" x14ac:dyDescent="0.3">
      <c r="A48" s="64"/>
      <c r="B48" s="28" t="s">
        <v>3</v>
      </c>
      <c r="C48" s="23"/>
      <c r="D48" s="12" t="s">
        <v>16</v>
      </c>
      <c r="E48" s="23"/>
      <c r="F48" s="41" t="s">
        <v>1</v>
      </c>
      <c r="H48" s="46" t="str">
        <f t="shared" si="0"/>
        <v/>
      </c>
      <c r="I48" s="46" t="str">
        <f t="shared" si="1"/>
        <v/>
      </c>
      <c r="J48" s="46" t="str">
        <f t="shared" si="2"/>
        <v/>
      </c>
      <c r="K48" s="46" t="str">
        <f t="shared" si="3"/>
        <v/>
      </c>
    </row>
    <row r="49" spans="1:11" x14ac:dyDescent="0.3">
      <c r="A49" s="64"/>
      <c r="B49" s="28" t="s">
        <v>11</v>
      </c>
      <c r="C49" s="23"/>
      <c r="D49" s="12" t="s">
        <v>16</v>
      </c>
      <c r="E49" s="23"/>
      <c r="F49" s="41" t="s">
        <v>6</v>
      </c>
      <c r="H49" s="46" t="str">
        <f t="shared" si="0"/>
        <v/>
      </c>
      <c r="I49" s="46" t="str">
        <f t="shared" si="1"/>
        <v/>
      </c>
      <c r="J49" s="46" t="str">
        <f t="shared" si="2"/>
        <v/>
      </c>
      <c r="K49" s="46" t="str">
        <f t="shared" si="3"/>
        <v/>
      </c>
    </row>
    <row r="50" spans="1:11" x14ac:dyDescent="0.3">
      <c r="A50" s="64"/>
      <c r="B50" s="28" t="s">
        <v>12</v>
      </c>
      <c r="C50" s="23"/>
      <c r="D50" s="12" t="s">
        <v>16</v>
      </c>
      <c r="E50" s="23"/>
      <c r="F50" s="41" t="s">
        <v>2</v>
      </c>
      <c r="H50" s="46" t="str">
        <f t="shared" si="0"/>
        <v/>
      </c>
      <c r="I50" s="46" t="str">
        <f t="shared" si="1"/>
        <v/>
      </c>
      <c r="J50" s="46" t="str">
        <f t="shared" si="2"/>
        <v/>
      </c>
      <c r="K50" s="46" t="str">
        <f t="shared" si="3"/>
        <v/>
      </c>
    </row>
    <row r="51" spans="1:11" x14ac:dyDescent="0.3">
      <c r="A51" s="64"/>
      <c r="B51" s="29" t="s">
        <v>83</v>
      </c>
      <c r="C51" s="24"/>
      <c r="D51" s="30" t="s">
        <v>16</v>
      </c>
      <c r="E51" s="24"/>
      <c r="F51" s="42" t="s">
        <v>0</v>
      </c>
      <c r="H51" s="46" t="str">
        <f t="shared" si="0"/>
        <v/>
      </c>
      <c r="I51" s="46" t="str">
        <f t="shared" si="1"/>
        <v/>
      </c>
      <c r="J51" s="46" t="str">
        <f t="shared" si="2"/>
        <v/>
      </c>
      <c r="K51" s="46" t="str">
        <f t="shared" si="3"/>
        <v/>
      </c>
    </row>
    <row r="52" spans="1:11" x14ac:dyDescent="0.3">
      <c r="A52" s="64" t="s">
        <v>22</v>
      </c>
      <c r="B52" s="25" t="s">
        <v>2</v>
      </c>
      <c r="C52" s="31"/>
      <c r="D52" s="27" t="s">
        <v>16</v>
      </c>
      <c r="E52" s="31"/>
      <c r="F52" s="40" t="s">
        <v>84</v>
      </c>
      <c r="H52" s="46" t="str">
        <f t="shared" si="0"/>
        <v/>
      </c>
      <c r="I52" s="46" t="str">
        <f t="shared" si="1"/>
        <v/>
      </c>
      <c r="J52" s="46" t="str">
        <f t="shared" si="2"/>
        <v/>
      </c>
      <c r="K52" s="46" t="str">
        <f t="shared" si="3"/>
        <v/>
      </c>
    </row>
    <row r="53" spans="1:11" x14ac:dyDescent="0.3">
      <c r="A53" s="64"/>
      <c r="B53" s="28" t="s">
        <v>3</v>
      </c>
      <c r="C53" s="23"/>
      <c r="D53" s="12" t="s">
        <v>16</v>
      </c>
      <c r="E53" s="23"/>
      <c r="F53" s="41" t="s">
        <v>83</v>
      </c>
      <c r="H53" s="46" t="str">
        <f t="shared" si="0"/>
        <v/>
      </c>
      <c r="I53" s="46" t="str">
        <f t="shared" si="1"/>
        <v/>
      </c>
      <c r="J53" s="46" t="str">
        <f t="shared" si="2"/>
        <v/>
      </c>
      <c r="K53" s="46" t="str">
        <f t="shared" si="3"/>
        <v/>
      </c>
    </row>
    <row r="54" spans="1:11" x14ac:dyDescent="0.3">
      <c r="A54" s="64"/>
      <c r="B54" s="28" t="s">
        <v>1</v>
      </c>
      <c r="C54" s="23"/>
      <c r="D54" s="12" t="s">
        <v>16</v>
      </c>
      <c r="E54" s="23"/>
      <c r="F54" s="41" t="s">
        <v>5</v>
      </c>
      <c r="H54" s="46" t="str">
        <f t="shared" si="0"/>
        <v/>
      </c>
      <c r="I54" s="46" t="str">
        <f t="shared" si="1"/>
        <v/>
      </c>
      <c r="J54" s="46" t="str">
        <f t="shared" si="2"/>
        <v/>
      </c>
      <c r="K54" s="46" t="str">
        <f t="shared" si="3"/>
        <v/>
      </c>
    </row>
    <row r="55" spans="1:11" x14ac:dyDescent="0.3">
      <c r="A55" s="64"/>
      <c r="B55" s="28" t="s">
        <v>12</v>
      </c>
      <c r="C55" s="23"/>
      <c r="D55" s="12" t="s">
        <v>16</v>
      </c>
      <c r="E55" s="23"/>
      <c r="F55" s="41" t="s">
        <v>0</v>
      </c>
      <c r="H55" s="46" t="str">
        <f t="shared" si="0"/>
        <v/>
      </c>
      <c r="I55" s="46" t="str">
        <f t="shared" si="1"/>
        <v/>
      </c>
      <c r="J55" s="46" t="str">
        <f t="shared" si="2"/>
        <v/>
      </c>
      <c r="K55" s="46" t="str">
        <f t="shared" si="3"/>
        <v/>
      </c>
    </row>
    <row r="56" spans="1:11" x14ac:dyDescent="0.3">
      <c r="A56" s="64"/>
      <c r="B56" s="28" t="s">
        <v>8</v>
      </c>
      <c r="C56" s="23"/>
      <c r="D56" s="12" t="s">
        <v>16</v>
      </c>
      <c r="E56" s="23"/>
      <c r="F56" s="41" t="s">
        <v>6</v>
      </c>
      <c r="H56" s="46" t="str">
        <f t="shared" si="0"/>
        <v/>
      </c>
      <c r="I56" s="46" t="str">
        <f t="shared" si="1"/>
        <v/>
      </c>
      <c r="J56" s="46" t="str">
        <f t="shared" si="2"/>
        <v/>
      </c>
      <c r="K56" s="46" t="str">
        <f t="shared" si="3"/>
        <v/>
      </c>
    </row>
    <row r="57" spans="1:11" x14ac:dyDescent="0.3">
      <c r="A57" s="64"/>
      <c r="B57" s="28" t="s">
        <v>4</v>
      </c>
      <c r="C57" s="23"/>
      <c r="D57" s="12" t="s">
        <v>16</v>
      </c>
      <c r="E57" s="23"/>
      <c r="F57" s="41" t="s">
        <v>10</v>
      </c>
      <c r="H57" s="46" t="str">
        <f t="shared" si="0"/>
        <v/>
      </c>
      <c r="I57" s="46" t="str">
        <f t="shared" si="1"/>
        <v/>
      </c>
      <c r="J57" s="46" t="str">
        <f t="shared" si="2"/>
        <v/>
      </c>
      <c r="K57" s="46" t="str">
        <f t="shared" si="3"/>
        <v/>
      </c>
    </row>
    <row r="58" spans="1:11" x14ac:dyDescent="0.3">
      <c r="A58" s="64"/>
      <c r="B58" s="28" t="s">
        <v>38</v>
      </c>
      <c r="C58" s="23"/>
      <c r="D58" s="12" t="s">
        <v>16</v>
      </c>
      <c r="E58" s="23"/>
      <c r="F58" s="41" t="s">
        <v>11</v>
      </c>
      <c r="H58" s="46" t="str">
        <f t="shared" si="0"/>
        <v/>
      </c>
      <c r="I58" s="46" t="str">
        <f t="shared" si="1"/>
        <v/>
      </c>
      <c r="J58" s="46" t="str">
        <f t="shared" si="2"/>
        <v/>
      </c>
      <c r="K58" s="46" t="str">
        <f t="shared" si="3"/>
        <v/>
      </c>
    </row>
    <row r="59" spans="1:11" x14ac:dyDescent="0.3">
      <c r="A59" s="64"/>
      <c r="B59" s="29" t="s">
        <v>9</v>
      </c>
      <c r="C59" s="24"/>
      <c r="D59" s="30" t="s">
        <v>16</v>
      </c>
      <c r="E59" s="24"/>
      <c r="F59" s="41" t="s">
        <v>7</v>
      </c>
      <c r="H59" s="46" t="str">
        <f t="shared" si="0"/>
        <v/>
      </c>
      <c r="I59" s="46" t="str">
        <f t="shared" si="1"/>
        <v/>
      </c>
      <c r="J59" s="46" t="str">
        <f t="shared" si="2"/>
        <v/>
      </c>
      <c r="K59" s="46" t="str">
        <f t="shared" si="3"/>
        <v/>
      </c>
    </row>
    <row r="60" spans="1:11" x14ac:dyDescent="0.3">
      <c r="A60" s="64" t="s">
        <v>23</v>
      </c>
      <c r="B60" s="25" t="s">
        <v>84</v>
      </c>
      <c r="C60" s="31"/>
      <c r="D60" s="27" t="s">
        <v>16</v>
      </c>
      <c r="E60" s="31"/>
      <c r="F60" s="40" t="s">
        <v>3</v>
      </c>
      <c r="H60" s="46" t="str">
        <f t="shared" si="0"/>
        <v/>
      </c>
      <c r="I60" s="46" t="str">
        <f t="shared" si="1"/>
        <v/>
      </c>
      <c r="J60" s="46" t="str">
        <f t="shared" si="2"/>
        <v/>
      </c>
      <c r="K60" s="46" t="str">
        <f t="shared" si="3"/>
        <v/>
      </c>
    </row>
    <row r="61" spans="1:11" x14ac:dyDescent="0.3">
      <c r="A61" s="64"/>
      <c r="B61" s="28" t="s">
        <v>5</v>
      </c>
      <c r="C61" s="23"/>
      <c r="D61" s="12" t="s">
        <v>16</v>
      </c>
      <c r="E61" s="23"/>
      <c r="F61" s="41" t="s">
        <v>2</v>
      </c>
      <c r="H61" s="46" t="str">
        <f t="shared" si="0"/>
        <v/>
      </c>
      <c r="I61" s="46" t="str">
        <f t="shared" si="1"/>
        <v/>
      </c>
      <c r="J61" s="46" t="str">
        <f t="shared" si="2"/>
        <v/>
      </c>
      <c r="K61" s="46" t="str">
        <f t="shared" si="3"/>
        <v/>
      </c>
    </row>
    <row r="62" spans="1:11" x14ac:dyDescent="0.3">
      <c r="A62" s="64"/>
      <c r="B62" s="28" t="s">
        <v>6</v>
      </c>
      <c r="C62" s="23"/>
      <c r="D62" s="12" t="s">
        <v>16</v>
      </c>
      <c r="E62" s="23"/>
      <c r="F62" s="41" t="s">
        <v>12</v>
      </c>
      <c r="H62" s="46" t="str">
        <f t="shared" si="0"/>
        <v/>
      </c>
      <c r="I62" s="46" t="str">
        <f t="shared" si="1"/>
        <v/>
      </c>
      <c r="J62" s="46" t="str">
        <f t="shared" si="2"/>
        <v/>
      </c>
      <c r="K62" s="46" t="str">
        <f t="shared" si="3"/>
        <v/>
      </c>
    </row>
    <row r="63" spans="1:11" x14ac:dyDescent="0.3">
      <c r="A63" s="64"/>
      <c r="B63" s="28" t="s">
        <v>0</v>
      </c>
      <c r="C63" s="23"/>
      <c r="D63" s="12" t="s">
        <v>16</v>
      </c>
      <c r="E63" s="23"/>
      <c r="F63" s="41" t="s">
        <v>8</v>
      </c>
      <c r="H63" s="46" t="str">
        <f t="shared" si="0"/>
        <v/>
      </c>
      <c r="I63" s="46" t="str">
        <f t="shared" si="1"/>
        <v/>
      </c>
      <c r="J63" s="46" t="str">
        <f t="shared" si="2"/>
        <v/>
      </c>
      <c r="K63" s="46" t="str">
        <f t="shared" si="3"/>
        <v/>
      </c>
    </row>
    <row r="64" spans="1:11" x14ac:dyDescent="0.3">
      <c r="A64" s="64"/>
      <c r="B64" s="28" t="s">
        <v>11</v>
      </c>
      <c r="C64" s="23"/>
      <c r="D64" s="12" t="s">
        <v>16</v>
      </c>
      <c r="E64" s="23"/>
      <c r="F64" s="41" t="s">
        <v>9</v>
      </c>
      <c r="H64" s="46" t="str">
        <f t="shared" si="0"/>
        <v/>
      </c>
      <c r="I64" s="46" t="str">
        <f t="shared" si="1"/>
        <v/>
      </c>
      <c r="J64" s="46" t="str">
        <f t="shared" si="2"/>
        <v/>
      </c>
      <c r="K64" s="46" t="str">
        <f t="shared" si="3"/>
        <v/>
      </c>
    </row>
    <row r="65" spans="1:11" x14ac:dyDescent="0.3">
      <c r="A65" s="64"/>
      <c r="B65" s="28" t="s">
        <v>1</v>
      </c>
      <c r="C65" s="23"/>
      <c r="D65" s="12" t="s">
        <v>16</v>
      </c>
      <c r="E65" s="23"/>
      <c r="F65" s="41" t="s">
        <v>4</v>
      </c>
      <c r="H65" s="46" t="str">
        <f t="shared" si="0"/>
        <v/>
      </c>
      <c r="I65" s="46" t="str">
        <f t="shared" si="1"/>
        <v/>
      </c>
      <c r="J65" s="46" t="str">
        <f t="shared" si="2"/>
        <v/>
      </c>
      <c r="K65" s="46" t="str">
        <f t="shared" si="3"/>
        <v/>
      </c>
    </row>
    <row r="66" spans="1:11" x14ac:dyDescent="0.3">
      <c r="A66" s="64"/>
      <c r="B66" s="28" t="s">
        <v>10</v>
      </c>
      <c r="C66" s="23"/>
      <c r="D66" s="12" t="s">
        <v>16</v>
      </c>
      <c r="E66" s="23"/>
      <c r="F66" s="41" t="s">
        <v>38</v>
      </c>
      <c r="H66" s="46" t="str">
        <f t="shared" si="0"/>
        <v/>
      </c>
      <c r="I66" s="46" t="str">
        <f t="shared" si="1"/>
        <v/>
      </c>
      <c r="J66" s="46" t="str">
        <f t="shared" si="2"/>
        <v/>
      </c>
      <c r="K66" s="46" t="str">
        <f t="shared" si="3"/>
        <v/>
      </c>
    </row>
    <row r="67" spans="1:11" x14ac:dyDescent="0.3">
      <c r="A67" s="64"/>
      <c r="B67" s="29" t="s">
        <v>83</v>
      </c>
      <c r="C67" s="24"/>
      <c r="D67" s="30" t="s">
        <v>16</v>
      </c>
      <c r="E67" s="24"/>
      <c r="F67" s="42" t="s">
        <v>7</v>
      </c>
      <c r="H67" s="46" t="str">
        <f t="shared" si="0"/>
        <v/>
      </c>
      <c r="I67" s="46" t="str">
        <f t="shared" si="1"/>
        <v/>
      </c>
      <c r="J67" s="46" t="str">
        <f t="shared" si="2"/>
        <v/>
      </c>
      <c r="K67" s="46" t="str">
        <f t="shared" si="3"/>
        <v/>
      </c>
    </row>
    <row r="68" spans="1:11" x14ac:dyDescent="0.3">
      <c r="A68" s="64" t="s">
        <v>24</v>
      </c>
      <c r="B68" s="25" t="s">
        <v>4</v>
      </c>
      <c r="C68" s="31"/>
      <c r="D68" s="27" t="s">
        <v>16</v>
      </c>
      <c r="E68" s="31"/>
      <c r="F68" s="40" t="s">
        <v>11</v>
      </c>
      <c r="H68" s="46" t="str">
        <f t="shared" si="0"/>
        <v/>
      </c>
      <c r="I68" s="46" t="str">
        <f t="shared" si="1"/>
        <v/>
      </c>
      <c r="J68" s="46" t="str">
        <f t="shared" si="2"/>
        <v/>
      </c>
      <c r="K68" s="46" t="str">
        <f t="shared" si="3"/>
        <v/>
      </c>
    </row>
    <row r="69" spans="1:11" x14ac:dyDescent="0.3">
      <c r="A69" s="64"/>
      <c r="B69" s="28" t="s">
        <v>7</v>
      </c>
      <c r="C69" s="23"/>
      <c r="D69" s="12" t="s">
        <v>16</v>
      </c>
      <c r="E69" s="23"/>
      <c r="F69" s="41" t="s">
        <v>12</v>
      </c>
      <c r="H69" s="46" t="str">
        <f t="shared" si="0"/>
        <v/>
      </c>
      <c r="I69" s="46" t="str">
        <f t="shared" si="1"/>
        <v/>
      </c>
      <c r="J69" s="46" t="str">
        <f t="shared" si="2"/>
        <v/>
      </c>
      <c r="K69" s="46" t="str">
        <f t="shared" si="3"/>
        <v/>
      </c>
    </row>
    <row r="70" spans="1:11" x14ac:dyDescent="0.3">
      <c r="A70" s="64"/>
      <c r="B70" s="28" t="s">
        <v>3</v>
      </c>
      <c r="C70" s="23"/>
      <c r="D70" s="12" t="s">
        <v>16</v>
      </c>
      <c r="E70" s="23"/>
      <c r="F70" s="41" t="s">
        <v>9</v>
      </c>
      <c r="H70" s="46" t="str">
        <f t="shared" ref="H70:H99" si="4">IF(OR(C70="",E70=""),"",IF(C70=E70,"Empate",IF(C70&gt;E70,B70,F70)))</f>
        <v/>
      </c>
      <c r="I70" s="46" t="str">
        <f t="shared" ref="I70:I99" si="5">IF(OR(C70="",E70=""),"",IF(C70=E70,"Empate",IF(C70&gt;E70,F70,B70)))</f>
        <v/>
      </c>
      <c r="J70" s="46" t="str">
        <f t="shared" ref="J70:J99" si="6">IF(OR(C70="",E70=""),"",IF(C70=E70,"Empate-"&amp;B70,""))</f>
        <v/>
      </c>
      <c r="K70" s="46" t="str">
        <f t="shared" ref="K70:K99" si="7">IF(OR(C70="",E70=""),"",IF(C70=E70,"Empate-"&amp;F70,""))</f>
        <v/>
      </c>
    </row>
    <row r="71" spans="1:11" x14ac:dyDescent="0.3">
      <c r="A71" s="64"/>
      <c r="B71" s="28" t="s">
        <v>5</v>
      </c>
      <c r="C71" s="23"/>
      <c r="D71" s="12" t="s">
        <v>16</v>
      </c>
      <c r="E71" s="23"/>
      <c r="F71" s="41" t="s">
        <v>0</v>
      </c>
      <c r="H71" s="46" t="str">
        <f t="shared" si="4"/>
        <v/>
      </c>
      <c r="I71" s="46" t="str">
        <f t="shared" si="5"/>
        <v/>
      </c>
      <c r="J71" s="46" t="str">
        <f t="shared" si="6"/>
        <v/>
      </c>
      <c r="K71" s="46" t="str">
        <f t="shared" si="7"/>
        <v/>
      </c>
    </row>
    <row r="72" spans="1:11" x14ac:dyDescent="0.3">
      <c r="A72" s="64"/>
      <c r="B72" s="28" t="s">
        <v>6</v>
      </c>
      <c r="C72" s="23"/>
      <c r="D72" s="12" t="s">
        <v>16</v>
      </c>
      <c r="E72" s="23"/>
      <c r="F72" s="41" t="s">
        <v>1</v>
      </c>
      <c r="H72" s="46" t="str">
        <f t="shared" si="4"/>
        <v/>
      </c>
      <c r="I72" s="46" t="str">
        <f t="shared" si="5"/>
        <v/>
      </c>
      <c r="J72" s="46" t="str">
        <f t="shared" si="6"/>
        <v/>
      </c>
      <c r="K72" s="46" t="str">
        <f t="shared" si="7"/>
        <v/>
      </c>
    </row>
    <row r="73" spans="1:11" x14ac:dyDescent="0.3">
      <c r="A73" s="64"/>
      <c r="B73" s="28" t="s">
        <v>8</v>
      </c>
      <c r="C73" s="23"/>
      <c r="D73" s="12" t="s">
        <v>16</v>
      </c>
      <c r="E73" s="23"/>
      <c r="F73" s="41" t="s">
        <v>2</v>
      </c>
      <c r="H73" s="46" t="str">
        <f t="shared" si="4"/>
        <v/>
      </c>
      <c r="I73" s="46" t="str">
        <f t="shared" si="5"/>
        <v/>
      </c>
      <c r="J73" s="46" t="str">
        <f t="shared" si="6"/>
        <v/>
      </c>
      <c r="K73" s="46" t="str">
        <f t="shared" si="7"/>
        <v/>
      </c>
    </row>
    <row r="74" spans="1:11" x14ac:dyDescent="0.3">
      <c r="A74" s="64"/>
      <c r="B74" s="28" t="s">
        <v>38</v>
      </c>
      <c r="C74" s="23"/>
      <c r="D74" s="12" t="s">
        <v>16</v>
      </c>
      <c r="E74" s="23"/>
      <c r="F74" s="41" t="s">
        <v>84</v>
      </c>
      <c r="H74" s="46" t="str">
        <f t="shared" si="4"/>
        <v/>
      </c>
      <c r="I74" s="46" t="str">
        <f t="shared" si="5"/>
        <v/>
      </c>
      <c r="J74" s="46" t="str">
        <f t="shared" si="6"/>
        <v/>
      </c>
      <c r="K74" s="46" t="str">
        <f t="shared" si="7"/>
        <v/>
      </c>
    </row>
    <row r="75" spans="1:11" x14ac:dyDescent="0.3">
      <c r="A75" s="64"/>
      <c r="B75" s="29" t="s">
        <v>83</v>
      </c>
      <c r="C75" s="24"/>
      <c r="D75" s="30" t="s">
        <v>16</v>
      </c>
      <c r="E75" s="24"/>
      <c r="F75" s="42" t="s">
        <v>10</v>
      </c>
      <c r="H75" s="46" t="str">
        <f t="shared" si="4"/>
        <v/>
      </c>
      <c r="I75" s="46" t="str">
        <f t="shared" si="5"/>
        <v/>
      </c>
      <c r="J75" s="46" t="str">
        <f t="shared" si="6"/>
        <v/>
      </c>
      <c r="K75" s="46" t="str">
        <f t="shared" si="7"/>
        <v/>
      </c>
    </row>
    <row r="76" spans="1:11" x14ac:dyDescent="0.3">
      <c r="A76" s="64" t="s">
        <v>13</v>
      </c>
      <c r="B76" s="25" t="s">
        <v>84</v>
      </c>
      <c r="C76" s="31"/>
      <c r="D76" s="27" t="s">
        <v>16</v>
      </c>
      <c r="E76" s="31"/>
      <c r="F76" s="40" t="s">
        <v>5</v>
      </c>
      <c r="H76" s="46" t="str">
        <f t="shared" si="4"/>
        <v/>
      </c>
      <c r="I76" s="46" t="str">
        <f t="shared" si="5"/>
        <v/>
      </c>
      <c r="J76" s="46" t="str">
        <f t="shared" si="6"/>
        <v/>
      </c>
      <c r="K76" s="46" t="str">
        <f t="shared" si="7"/>
        <v/>
      </c>
    </row>
    <row r="77" spans="1:11" x14ac:dyDescent="0.3">
      <c r="A77" s="64"/>
      <c r="B77" s="28" t="s">
        <v>10</v>
      </c>
      <c r="C77" s="23"/>
      <c r="D77" s="12" t="s">
        <v>16</v>
      </c>
      <c r="E77" s="23"/>
      <c r="F77" s="41" t="s">
        <v>3</v>
      </c>
      <c r="H77" s="46" t="str">
        <f t="shared" si="4"/>
        <v/>
      </c>
      <c r="I77" s="46" t="str">
        <f t="shared" si="5"/>
        <v/>
      </c>
      <c r="J77" s="46" t="str">
        <f t="shared" si="6"/>
        <v/>
      </c>
      <c r="K77" s="46" t="str">
        <f t="shared" si="7"/>
        <v/>
      </c>
    </row>
    <row r="78" spans="1:11" x14ac:dyDescent="0.3">
      <c r="A78" s="64"/>
      <c r="B78" s="28" t="s">
        <v>11</v>
      </c>
      <c r="C78" s="23"/>
      <c r="D78" s="12" t="s">
        <v>16</v>
      </c>
      <c r="E78" s="23"/>
      <c r="F78" s="41" t="s">
        <v>8</v>
      </c>
      <c r="H78" s="46" t="str">
        <f t="shared" si="4"/>
        <v/>
      </c>
      <c r="I78" s="46" t="str">
        <f t="shared" si="5"/>
        <v/>
      </c>
      <c r="J78" s="46" t="str">
        <f t="shared" si="6"/>
        <v/>
      </c>
      <c r="K78" s="46" t="str">
        <f t="shared" si="7"/>
        <v/>
      </c>
    </row>
    <row r="79" spans="1:11" x14ac:dyDescent="0.3">
      <c r="A79" s="64"/>
      <c r="B79" s="28" t="s">
        <v>12</v>
      </c>
      <c r="C79" s="23"/>
      <c r="D79" s="12" t="s">
        <v>16</v>
      </c>
      <c r="E79" s="23"/>
      <c r="F79" s="41" t="s">
        <v>1</v>
      </c>
      <c r="H79" s="46" t="str">
        <f t="shared" si="4"/>
        <v/>
      </c>
      <c r="I79" s="46" t="str">
        <f t="shared" si="5"/>
        <v/>
      </c>
      <c r="J79" s="46" t="str">
        <f t="shared" si="6"/>
        <v/>
      </c>
      <c r="K79" s="46" t="str">
        <f t="shared" si="7"/>
        <v/>
      </c>
    </row>
    <row r="80" spans="1:11" x14ac:dyDescent="0.3">
      <c r="A80" s="64"/>
      <c r="B80" s="28" t="s">
        <v>2</v>
      </c>
      <c r="C80" s="23"/>
      <c r="D80" s="12" t="s">
        <v>16</v>
      </c>
      <c r="E80" s="23"/>
      <c r="F80" s="41" t="s">
        <v>83</v>
      </c>
      <c r="H80" s="46" t="str">
        <f t="shared" si="4"/>
        <v/>
      </c>
      <c r="I80" s="46" t="str">
        <f t="shared" si="5"/>
        <v/>
      </c>
      <c r="J80" s="46" t="str">
        <f t="shared" si="6"/>
        <v/>
      </c>
      <c r="K80" s="46" t="str">
        <f t="shared" si="7"/>
        <v/>
      </c>
    </row>
    <row r="81" spans="1:11" x14ac:dyDescent="0.3">
      <c r="A81" s="64"/>
      <c r="B81" s="28" t="s">
        <v>9</v>
      </c>
      <c r="C81" s="23"/>
      <c r="D81" s="12" t="s">
        <v>16</v>
      </c>
      <c r="E81" s="23"/>
      <c r="F81" s="41" t="s">
        <v>38</v>
      </c>
      <c r="H81" s="46" t="str">
        <f t="shared" si="4"/>
        <v/>
      </c>
      <c r="I81" s="46" t="str">
        <f t="shared" si="5"/>
        <v/>
      </c>
      <c r="J81" s="46" t="str">
        <f t="shared" si="6"/>
        <v/>
      </c>
      <c r="K81" s="46" t="str">
        <f t="shared" si="7"/>
        <v/>
      </c>
    </row>
    <row r="82" spans="1:11" x14ac:dyDescent="0.3">
      <c r="A82" s="64"/>
      <c r="B82" s="28" t="s">
        <v>7</v>
      </c>
      <c r="C82" s="23"/>
      <c r="D82" s="12" t="s">
        <v>16</v>
      </c>
      <c r="E82" s="23"/>
      <c r="F82" s="41" t="s">
        <v>4</v>
      </c>
      <c r="H82" s="46" t="str">
        <f t="shared" si="4"/>
        <v/>
      </c>
      <c r="I82" s="46" t="str">
        <f t="shared" si="5"/>
        <v/>
      </c>
      <c r="J82" s="46" t="str">
        <f t="shared" si="6"/>
        <v/>
      </c>
      <c r="K82" s="46" t="str">
        <f t="shared" si="7"/>
        <v/>
      </c>
    </row>
    <row r="83" spans="1:11" x14ac:dyDescent="0.3">
      <c r="A83" s="64"/>
      <c r="B83" s="29" t="s">
        <v>0</v>
      </c>
      <c r="C83" s="24"/>
      <c r="D83" s="30" t="s">
        <v>16</v>
      </c>
      <c r="E83" s="24"/>
      <c r="F83" s="42" t="s">
        <v>6</v>
      </c>
      <c r="H83" s="46" t="str">
        <f t="shared" si="4"/>
        <v/>
      </c>
      <c r="I83" s="46" t="str">
        <f t="shared" si="5"/>
        <v/>
      </c>
      <c r="J83" s="46" t="str">
        <f t="shared" si="6"/>
        <v/>
      </c>
      <c r="K83" s="46" t="str">
        <f t="shared" si="7"/>
        <v/>
      </c>
    </row>
    <row r="84" spans="1:11" x14ac:dyDescent="0.3">
      <c r="A84" s="64" t="s">
        <v>14</v>
      </c>
      <c r="B84" s="25" t="s">
        <v>12</v>
      </c>
      <c r="C84" s="31"/>
      <c r="D84" s="27" t="s">
        <v>16</v>
      </c>
      <c r="E84" s="31"/>
      <c r="F84" s="40" t="s">
        <v>10</v>
      </c>
      <c r="H84" s="46" t="str">
        <f t="shared" si="4"/>
        <v/>
      </c>
      <c r="I84" s="46" t="str">
        <f t="shared" si="5"/>
        <v/>
      </c>
      <c r="J84" s="46" t="str">
        <f t="shared" si="6"/>
        <v/>
      </c>
      <c r="K84" s="46" t="str">
        <f t="shared" si="7"/>
        <v/>
      </c>
    </row>
    <row r="85" spans="1:11" x14ac:dyDescent="0.3">
      <c r="A85" s="64"/>
      <c r="B85" s="28" t="s">
        <v>83</v>
      </c>
      <c r="C85" s="23"/>
      <c r="D85" s="12" t="s">
        <v>16</v>
      </c>
      <c r="E85" s="23"/>
      <c r="F85" s="41" t="s">
        <v>84</v>
      </c>
      <c r="H85" s="46" t="str">
        <f t="shared" si="4"/>
        <v/>
      </c>
      <c r="I85" s="46" t="str">
        <f t="shared" si="5"/>
        <v/>
      </c>
      <c r="J85" s="46" t="str">
        <f t="shared" si="6"/>
        <v/>
      </c>
      <c r="K85" s="46" t="str">
        <f t="shared" si="7"/>
        <v/>
      </c>
    </row>
    <row r="86" spans="1:11" x14ac:dyDescent="0.3">
      <c r="A86" s="64"/>
      <c r="B86" s="28" t="s">
        <v>8</v>
      </c>
      <c r="C86" s="23"/>
      <c r="D86" s="12" t="s">
        <v>16</v>
      </c>
      <c r="E86" s="23"/>
      <c r="F86" s="41" t="s">
        <v>4</v>
      </c>
      <c r="H86" s="46" t="str">
        <f t="shared" si="4"/>
        <v/>
      </c>
      <c r="I86" s="46" t="str">
        <f t="shared" si="5"/>
        <v/>
      </c>
      <c r="J86" s="46" t="str">
        <f t="shared" si="6"/>
        <v/>
      </c>
      <c r="K86" s="46" t="str">
        <f t="shared" si="7"/>
        <v/>
      </c>
    </row>
    <row r="87" spans="1:11" x14ac:dyDescent="0.3">
      <c r="A87" s="64"/>
      <c r="B87" s="28" t="s">
        <v>6</v>
      </c>
      <c r="C87" s="23"/>
      <c r="D87" s="12" t="s">
        <v>16</v>
      </c>
      <c r="E87" s="23"/>
      <c r="F87" s="41" t="s">
        <v>38</v>
      </c>
      <c r="H87" s="46" t="str">
        <f t="shared" si="4"/>
        <v/>
      </c>
      <c r="I87" s="46" t="str">
        <f t="shared" si="5"/>
        <v/>
      </c>
      <c r="J87" s="46" t="str">
        <f t="shared" si="6"/>
        <v/>
      </c>
      <c r="K87" s="46" t="str">
        <f t="shared" si="7"/>
        <v/>
      </c>
    </row>
    <row r="88" spans="1:11" x14ac:dyDescent="0.3">
      <c r="A88" s="64"/>
      <c r="B88" s="28" t="s">
        <v>0</v>
      </c>
      <c r="C88" s="23"/>
      <c r="D88" s="12" t="s">
        <v>16</v>
      </c>
      <c r="E88" s="23"/>
      <c r="F88" s="41" t="s">
        <v>3</v>
      </c>
      <c r="H88" s="46" t="str">
        <f t="shared" si="4"/>
        <v/>
      </c>
      <c r="I88" s="46" t="str">
        <f t="shared" si="5"/>
        <v/>
      </c>
      <c r="J88" s="46" t="str">
        <f t="shared" si="6"/>
        <v/>
      </c>
      <c r="K88" s="46" t="str">
        <f t="shared" si="7"/>
        <v/>
      </c>
    </row>
    <row r="89" spans="1:11" x14ac:dyDescent="0.3">
      <c r="A89" s="64"/>
      <c r="B89" s="28" t="s">
        <v>2</v>
      </c>
      <c r="C89" s="23"/>
      <c r="D89" s="12" t="s">
        <v>16</v>
      </c>
      <c r="E89" s="23"/>
      <c r="F89" s="41" t="s">
        <v>7</v>
      </c>
      <c r="H89" s="46" t="str">
        <f t="shared" si="4"/>
        <v/>
      </c>
      <c r="I89" s="46" t="str">
        <f t="shared" si="5"/>
        <v/>
      </c>
      <c r="J89" s="46" t="str">
        <f t="shared" si="6"/>
        <v/>
      </c>
      <c r="K89" s="46" t="str">
        <f t="shared" si="7"/>
        <v/>
      </c>
    </row>
    <row r="90" spans="1:11" x14ac:dyDescent="0.3">
      <c r="A90" s="64"/>
      <c r="B90" s="28" t="s">
        <v>5</v>
      </c>
      <c r="C90" s="23"/>
      <c r="D90" s="12" t="s">
        <v>16</v>
      </c>
      <c r="E90" s="23"/>
      <c r="F90" s="28" t="s">
        <v>9</v>
      </c>
      <c r="H90" s="46" t="str">
        <f t="shared" si="4"/>
        <v/>
      </c>
      <c r="I90" s="46" t="str">
        <f t="shared" si="5"/>
        <v/>
      </c>
      <c r="J90" s="46" t="str">
        <f t="shared" si="6"/>
        <v/>
      </c>
      <c r="K90" s="46" t="str">
        <f t="shared" si="7"/>
        <v/>
      </c>
    </row>
    <row r="91" spans="1:11" x14ac:dyDescent="0.3">
      <c r="A91" s="64"/>
      <c r="B91" s="29" t="s">
        <v>1</v>
      </c>
      <c r="C91" s="24"/>
      <c r="D91" s="30" t="s">
        <v>16</v>
      </c>
      <c r="E91" s="24"/>
      <c r="F91" s="42" t="s">
        <v>11</v>
      </c>
      <c r="H91" s="46" t="str">
        <f t="shared" si="4"/>
        <v/>
      </c>
      <c r="I91" s="46" t="str">
        <f t="shared" si="5"/>
        <v/>
      </c>
      <c r="J91" s="46" t="str">
        <f t="shared" si="6"/>
        <v/>
      </c>
      <c r="K91" s="46" t="str">
        <f t="shared" si="7"/>
        <v/>
      </c>
    </row>
    <row r="92" spans="1:11" x14ac:dyDescent="0.3">
      <c r="A92" s="64" t="s">
        <v>15</v>
      </c>
      <c r="B92" s="25" t="s">
        <v>3</v>
      </c>
      <c r="C92" s="31"/>
      <c r="D92" s="27" t="s">
        <v>16</v>
      </c>
      <c r="E92" s="31"/>
      <c r="F92" s="40" t="s">
        <v>12</v>
      </c>
      <c r="H92" s="46" t="str">
        <f t="shared" si="4"/>
        <v/>
      </c>
      <c r="I92" s="46" t="str">
        <f t="shared" si="5"/>
        <v/>
      </c>
      <c r="J92" s="46" t="str">
        <f t="shared" si="6"/>
        <v/>
      </c>
      <c r="K92" s="46" t="str">
        <f t="shared" si="7"/>
        <v/>
      </c>
    </row>
    <row r="93" spans="1:11" x14ac:dyDescent="0.3">
      <c r="A93" s="64"/>
      <c r="B93" s="28" t="s">
        <v>11</v>
      </c>
      <c r="C93" s="23"/>
      <c r="D93" s="12" t="s">
        <v>16</v>
      </c>
      <c r="E93" s="23"/>
      <c r="F93" s="41" t="s">
        <v>2</v>
      </c>
      <c r="H93" s="46" t="str">
        <f t="shared" si="4"/>
        <v/>
      </c>
      <c r="I93" s="46" t="str">
        <f t="shared" si="5"/>
        <v/>
      </c>
      <c r="J93" s="46" t="str">
        <f t="shared" si="6"/>
        <v/>
      </c>
      <c r="K93" s="46" t="str">
        <f t="shared" si="7"/>
        <v/>
      </c>
    </row>
    <row r="94" spans="1:11" x14ac:dyDescent="0.3">
      <c r="A94" s="64"/>
      <c r="B94" s="28" t="s">
        <v>4</v>
      </c>
      <c r="C94" s="23"/>
      <c r="D94" s="12" t="s">
        <v>16</v>
      </c>
      <c r="E94" s="23"/>
      <c r="F94" s="41" t="s">
        <v>83</v>
      </c>
      <c r="H94" s="46" t="str">
        <f t="shared" si="4"/>
        <v/>
      </c>
      <c r="I94" s="46" t="str">
        <f t="shared" si="5"/>
        <v/>
      </c>
      <c r="J94" s="46" t="str">
        <f t="shared" si="6"/>
        <v/>
      </c>
      <c r="K94" s="46" t="str">
        <f t="shared" si="7"/>
        <v/>
      </c>
    </row>
    <row r="95" spans="1:11" x14ac:dyDescent="0.3">
      <c r="A95" s="64"/>
      <c r="B95" s="28" t="s">
        <v>7</v>
      </c>
      <c r="C95" s="23"/>
      <c r="D95" s="12" t="s">
        <v>16</v>
      </c>
      <c r="E95" s="23"/>
      <c r="F95" s="41" t="s">
        <v>8</v>
      </c>
      <c r="H95" s="46" t="str">
        <f t="shared" si="4"/>
        <v/>
      </c>
      <c r="I95" s="46" t="str">
        <f t="shared" si="5"/>
        <v/>
      </c>
      <c r="J95" s="46" t="str">
        <f t="shared" si="6"/>
        <v/>
      </c>
      <c r="K95" s="46" t="str">
        <f t="shared" si="7"/>
        <v/>
      </c>
    </row>
    <row r="96" spans="1:11" x14ac:dyDescent="0.3">
      <c r="A96" s="64"/>
      <c r="B96" s="28" t="s">
        <v>9</v>
      </c>
      <c r="C96" s="23"/>
      <c r="D96" s="12" t="s">
        <v>16</v>
      </c>
      <c r="E96" s="23"/>
      <c r="F96" s="41" t="s">
        <v>6</v>
      </c>
      <c r="H96" s="46" t="str">
        <f t="shared" si="4"/>
        <v/>
      </c>
      <c r="I96" s="46" t="str">
        <f t="shared" si="5"/>
        <v/>
      </c>
      <c r="J96" s="46" t="str">
        <f t="shared" si="6"/>
        <v/>
      </c>
      <c r="K96" s="46" t="str">
        <f t="shared" si="7"/>
        <v/>
      </c>
    </row>
    <row r="97" spans="1:11" x14ac:dyDescent="0.3">
      <c r="A97" s="64"/>
      <c r="B97" s="28" t="s">
        <v>38</v>
      </c>
      <c r="C97" s="23"/>
      <c r="D97" s="12" t="s">
        <v>16</v>
      </c>
      <c r="E97" s="23"/>
      <c r="F97" s="41" t="s">
        <v>5</v>
      </c>
      <c r="H97" s="46" t="str">
        <f t="shared" si="4"/>
        <v/>
      </c>
      <c r="I97" s="46" t="str">
        <f t="shared" si="5"/>
        <v/>
      </c>
      <c r="J97" s="46" t="str">
        <f t="shared" si="6"/>
        <v/>
      </c>
      <c r="K97" s="46" t="str">
        <f t="shared" si="7"/>
        <v/>
      </c>
    </row>
    <row r="98" spans="1:11" x14ac:dyDescent="0.3">
      <c r="A98" s="64"/>
      <c r="B98" s="28" t="s">
        <v>84</v>
      </c>
      <c r="C98" s="23"/>
      <c r="D98" s="12" t="s">
        <v>16</v>
      </c>
      <c r="E98" s="23"/>
      <c r="F98" s="41" t="s">
        <v>1</v>
      </c>
      <c r="H98" s="46" t="str">
        <f t="shared" si="4"/>
        <v/>
      </c>
      <c r="I98" s="46" t="str">
        <f t="shared" si="5"/>
        <v/>
      </c>
      <c r="J98" s="46" t="str">
        <f t="shared" si="6"/>
        <v/>
      </c>
      <c r="K98" s="46" t="str">
        <f t="shared" si="7"/>
        <v/>
      </c>
    </row>
    <row r="99" spans="1:11" x14ac:dyDescent="0.3">
      <c r="A99" s="65"/>
      <c r="B99" s="28" t="s">
        <v>10</v>
      </c>
      <c r="C99" s="24"/>
      <c r="D99" s="21" t="s">
        <v>16</v>
      </c>
      <c r="E99" s="24"/>
      <c r="F99" s="43" t="s">
        <v>0</v>
      </c>
      <c r="H99" s="46" t="str">
        <f t="shared" si="4"/>
        <v/>
      </c>
      <c r="I99" s="46" t="str">
        <f t="shared" si="5"/>
        <v/>
      </c>
      <c r="J99" s="46" t="str">
        <f t="shared" si="6"/>
        <v/>
      </c>
      <c r="K99" s="46" t="str">
        <f t="shared" si="7"/>
        <v/>
      </c>
    </row>
    <row r="100" spans="1:11" x14ac:dyDescent="0.3">
      <c r="F100" s="46"/>
      <c r="G100" s="46" t="s">
        <v>63</v>
      </c>
      <c r="H100" s="46" t="str">
        <f>IF(OR(N8="",N9=""),"",IF(N8=N9,"Empate",IF(N8&gt;N9,M8,M9)))</f>
        <v/>
      </c>
      <c r="I100" s="46" t="str">
        <f>IF(OR(N8="",N9=""),"",IF(N8=N9,"Empate",IF(N8&gt;N9,M9,M8)))</f>
        <v/>
      </c>
      <c r="J100" s="46" t="str">
        <f>IF(OR(N8="",N9=""),"",IF(N8=N9,"Empate-"&amp;M8,""))</f>
        <v/>
      </c>
      <c r="K100" s="46" t="str">
        <f>IF(OR(N8="",N9=""),"",IF(N8=N9,"Empate-"&amp;M9,""))</f>
        <v/>
      </c>
    </row>
    <row r="101" spans="1:11" x14ac:dyDescent="0.3">
      <c r="F101" s="46"/>
      <c r="G101" s="46" t="s">
        <v>64</v>
      </c>
      <c r="H101" s="46" t="str">
        <f>IF(OR(N13="",N14=""),"",IF(N13=N14,"Empate",IF(N13&gt;N14,M13,M14)))</f>
        <v/>
      </c>
      <c r="I101" s="46" t="str">
        <f>IF(OR(N13="",N14=""),"",IF(N13=N14,"Empate",IF(N13&gt;N14,M14,M13)))</f>
        <v/>
      </c>
      <c r="J101" s="46" t="str">
        <f>IF(OR(N13="",N14=""),"",IF(N13=N14,"Empate-"&amp;M13,""))</f>
        <v/>
      </c>
      <c r="K101" s="46" t="str">
        <f>IF(OR(N13="",N14=""),"",IF(N13=N14,"Empate-"&amp;M14,""))</f>
        <v/>
      </c>
    </row>
    <row r="102" spans="1:11" x14ac:dyDescent="0.3">
      <c r="F102" s="46"/>
      <c r="G102" s="46" t="s">
        <v>65</v>
      </c>
      <c r="H102" s="46" t="str">
        <f>IF(OR(N18="",N19=""),"",IF(N18=N19,"Empate",IF(N18&gt;N19,M18,M19)))</f>
        <v/>
      </c>
      <c r="I102" s="46" t="str">
        <f>IF(OR(N18="",N19=""),"",IF(N18=N19,"Empate",IF(N18&gt;N19,M19,M18)))</f>
        <v/>
      </c>
      <c r="J102" s="46" t="str">
        <f>IF(OR(N18="",N19=""),"",IF(N18=N19,"Empate-"&amp;M18,""))</f>
        <v/>
      </c>
      <c r="K102" s="46" t="str">
        <f>IF(OR(N18="",N19=""),"",IF(N18=N19,"Empate-"&amp;M19,""))</f>
        <v/>
      </c>
    </row>
    <row r="103" spans="1:11" x14ac:dyDescent="0.3">
      <c r="F103" s="46"/>
      <c r="G103" s="46" t="s">
        <v>66</v>
      </c>
      <c r="H103" s="46" t="str">
        <f>IF(OR(N23="",N24=""),"",IF(N23=N24,"Empate",IF(N23&gt;N24,M23,M24)))</f>
        <v/>
      </c>
      <c r="I103" s="46" t="str">
        <f>IF(OR(N23="",N24=""),"",IF(N23=N24,"Empate",IF(N23&gt;N24,M24,M23)))</f>
        <v/>
      </c>
      <c r="J103" s="46" t="str">
        <f>IF(OR(N23="",N24=""),"",IF(N23=N24,"Empate-"&amp;M23,""))</f>
        <v/>
      </c>
      <c r="K103" s="46" t="str">
        <f>IF(OR(N23="",N24=""),"",IF(N23=N24,"Empate-"&amp;M24,""))</f>
        <v/>
      </c>
    </row>
    <row r="104" spans="1:11" x14ac:dyDescent="0.3">
      <c r="F104" s="46"/>
      <c r="G104" s="46" t="s">
        <v>67</v>
      </c>
      <c r="H104" s="46" t="str">
        <f>IF(OR(S11="",S12=""),"",IF(S11=S12,"Empate",IF(S11&gt;S12,R11,R12)))</f>
        <v/>
      </c>
      <c r="I104" s="46" t="str">
        <f>IF(OR(S11="",S12=""),"",IF(S11=S12,"Empate",IF(S11&gt;S12,R12,R11)))</f>
        <v/>
      </c>
      <c r="J104" s="46" t="str">
        <f>IF(OR(S11="",S12=""),"",IF(S11=S12,"Empate-"&amp;R11,""))</f>
        <v/>
      </c>
      <c r="K104" s="46" t="str">
        <f>IF(OR(S11="",S12=""),"",IF(S11=S12,"Empate-"&amp;R12,""))</f>
        <v/>
      </c>
    </row>
    <row r="105" spans="1:11" x14ac:dyDescent="0.3">
      <c r="F105" s="46"/>
      <c r="G105" s="46" t="s">
        <v>68</v>
      </c>
      <c r="H105" s="46" t="str">
        <f>IF(OR(S21="",S22=""),"",IF(S21=S22,"Empate",IF(S21&gt;S22,R21,R22)))</f>
        <v/>
      </c>
      <c r="I105" s="46" t="str">
        <f>IF(OR(S21="",S22=""),"",IF(S21=S22,"Empate",IF(S21&gt;S22,R22,R21)))</f>
        <v/>
      </c>
      <c r="J105" s="46" t="str">
        <f>IF(OR(S21="",S22=""),"",IF(S21=S22,"Empate-"&amp;R21,""))</f>
        <v/>
      </c>
      <c r="K105" s="46" t="str">
        <f>IF(OR(S21="",S22=""),"",IF(S21=S22,"Empate-"&amp;R22,""))</f>
        <v/>
      </c>
    </row>
    <row r="106" spans="1:11" x14ac:dyDescent="0.3">
      <c r="F106" s="46"/>
      <c r="G106" s="46" t="s">
        <v>69</v>
      </c>
      <c r="H106" s="46" t="str">
        <f>IF(OR(X16="",X17=""),"",IF(X16=X17,"Empate",IF(X16&gt;X17,W16,W17)))</f>
        <v/>
      </c>
      <c r="I106" s="46" t="str">
        <f>IF(OR(X16="",X17=""),"",IF(X16=X17,"Empate",IF(X16&gt;X17,W17,W16)))</f>
        <v/>
      </c>
      <c r="J106" s="46" t="str">
        <f>IF(OR(X16="",X17=""),"",IF(X16=X17,"Empate-"&amp;W16,""))</f>
        <v/>
      </c>
      <c r="K106" s="46" t="str">
        <f>IF(OR(X16="",X17=""),"",IF(X16=X17,"Empate-"&amp;W17,""))</f>
        <v/>
      </c>
    </row>
    <row r="107" spans="1:11" x14ac:dyDescent="0.3">
      <c r="F107" s="46"/>
      <c r="G107" s="46" t="s">
        <v>70</v>
      </c>
      <c r="H107" s="46" t="str">
        <f>IF(OR(AA16="",AA17=""),"",IF(AA16=AA17,"Empate",IF(AA16&gt;AA17,Z16,Z17)))</f>
        <v/>
      </c>
      <c r="I107" s="46" t="str">
        <f>IF(OR(AA16="",AA17=""),"",IF(AA16=AA17,"Empate",IF(AA16&gt;AA17,Z17,Z16)))</f>
        <v/>
      </c>
      <c r="J107" s="46" t="str">
        <f>IF(OR(AA16="",AA17=""),"",IF(AA16=AA17,"Empate-"&amp;Z16,""))</f>
        <v/>
      </c>
      <c r="K107" s="46" t="str">
        <f>IF(OR(AA16="",AA17=""),"",IF(AA16=AA17,"Empate-"&amp;Z17,""))</f>
        <v/>
      </c>
    </row>
  </sheetData>
  <mergeCells count="21">
    <mergeCell ref="W14:X14"/>
    <mergeCell ref="M6:O6"/>
    <mergeCell ref="J3:K3"/>
    <mergeCell ref="A4:A11"/>
    <mergeCell ref="A12:A19"/>
    <mergeCell ref="A1:AB1"/>
    <mergeCell ref="A76:A83"/>
    <mergeCell ref="A84:A91"/>
    <mergeCell ref="A92:A99"/>
    <mergeCell ref="A36:A43"/>
    <mergeCell ref="A44:A51"/>
    <mergeCell ref="A52:A59"/>
    <mergeCell ref="A60:A67"/>
    <mergeCell ref="A68:A75"/>
    <mergeCell ref="A28:A35"/>
    <mergeCell ref="B3:F3"/>
    <mergeCell ref="Z14:AB14"/>
    <mergeCell ref="W20:AB21"/>
    <mergeCell ref="W19:AB19"/>
    <mergeCell ref="A20:A27"/>
    <mergeCell ref="R9:T9"/>
  </mergeCells>
  <phoneticPr fontId="6" type="noConversion"/>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2E3AC-8CEA-4B30-AE25-61068E97763C}">
  <dimension ref="A1:AH35"/>
  <sheetViews>
    <sheetView showGridLines="0" zoomScale="110" zoomScaleNormal="110" workbookViewId="0">
      <selection activeCell="B20" sqref="B20:K20"/>
    </sheetView>
  </sheetViews>
  <sheetFormatPr defaultRowHeight="14.4" x14ac:dyDescent="0.3"/>
  <cols>
    <col min="1" max="1" width="2.6640625" style="1" customWidth="1"/>
    <col min="2" max="2" width="2.77734375" style="1" customWidth="1"/>
    <col min="3" max="3" width="13.88671875" style="1" bestFit="1" customWidth="1"/>
    <col min="4" max="4" width="5.33203125" style="1" bestFit="1" customWidth="1"/>
    <col min="5" max="6" width="4.33203125" style="1" customWidth="1"/>
    <col min="7" max="7" width="5.5546875" style="1" customWidth="1"/>
    <col min="8" max="11" width="4.33203125" style="1" customWidth="1"/>
    <col min="12" max="12" width="2.21875" style="1" customWidth="1"/>
    <col min="13" max="13" width="2.77734375" style="1" customWidth="1"/>
    <col min="14" max="14" width="14.88671875" style="1" customWidth="1"/>
    <col min="15" max="15" width="5.109375" style="1" customWidth="1"/>
    <col min="16" max="16" width="4.44140625" style="1" customWidth="1"/>
    <col min="17" max="17" width="4.109375" style="1" customWidth="1"/>
    <col min="18" max="18" width="4.6640625" style="1" customWidth="1"/>
    <col min="19" max="19" width="5.5546875" style="1" customWidth="1"/>
    <col min="20" max="20" width="4.6640625" style="1" customWidth="1"/>
    <col min="21" max="21" width="5.33203125" style="1" customWidth="1"/>
    <col min="22" max="22" width="5.6640625" style="1" customWidth="1"/>
    <col min="23" max="23" width="2.21875" style="1" customWidth="1"/>
    <col min="24" max="24" width="2.77734375" style="1" customWidth="1"/>
    <col min="25" max="25" width="17.6640625" style="1" customWidth="1"/>
    <col min="26" max="26" width="3.88671875" style="1" bestFit="1" customWidth="1"/>
    <col min="27" max="27" width="4.21875" style="1" customWidth="1"/>
    <col min="28" max="32" width="3.88671875" style="1" customWidth="1"/>
    <col min="33" max="33" width="5.21875" style="1" customWidth="1"/>
    <col min="34" max="34" width="7.21875" style="1" customWidth="1"/>
    <col min="35" max="16384" width="8.88671875" style="1"/>
  </cols>
  <sheetData>
    <row r="1" spans="2:34" ht="5.4" customHeight="1" x14ac:dyDescent="0.3"/>
    <row r="2" spans="2:34" ht="21" x14ac:dyDescent="0.3">
      <c r="B2" s="89" t="s">
        <v>76</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row>
    <row r="3" spans="2:34" ht="6.6" customHeight="1" x14ac:dyDescent="0.3"/>
    <row r="4" spans="2:34" x14ac:dyDescent="0.3">
      <c r="B4" s="93" t="s">
        <v>34</v>
      </c>
      <c r="C4" s="93"/>
      <c r="D4" s="93"/>
      <c r="E4" s="93"/>
      <c r="F4" s="93"/>
      <c r="G4" s="93"/>
      <c r="H4" s="93"/>
      <c r="I4" s="93"/>
      <c r="J4" s="93"/>
      <c r="K4" s="93"/>
      <c r="L4" s="8"/>
      <c r="M4" s="93" t="s">
        <v>35</v>
      </c>
      <c r="N4" s="93"/>
      <c r="O4" s="93"/>
      <c r="P4" s="93"/>
      <c r="Q4" s="93"/>
      <c r="R4" s="93"/>
      <c r="S4" s="93"/>
      <c r="T4" s="93"/>
      <c r="U4" s="93"/>
      <c r="V4" s="93"/>
      <c r="X4" s="93" t="s">
        <v>42</v>
      </c>
      <c r="Y4" s="93"/>
      <c r="Z4" s="93"/>
      <c r="AA4" s="93"/>
      <c r="AB4" s="93"/>
      <c r="AC4" s="93"/>
      <c r="AD4" s="93"/>
      <c r="AE4" s="93"/>
      <c r="AF4" s="93"/>
      <c r="AG4" s="93"/>
      <c r="AH4" s="93"/>
    </row>
    <row r="5" spans="2:34" x14ac:dyDescent="0.3">
      <c r="B5" s="16"/>
      <c r="C5" s="20" t="s">
        <v>25</v>
      </c>
      <c r="D5" s="10" t="s">
        <v>26</v>
      </c>
      <c r="E5" s="10" t="s">
        <v>27</v>
      </c>
      <c r="F5" s="10" t="s">
        <v>28</v>
      </c>
      <c r="G5" s="10" t="s">
        <v>29</v>
      </c>
      <c r="H5" s="10" t="s">
        <v>30</v>
      </c>
      <c r="I5" s="10" t="s">
        <v>31</v>
      </c>
      <c r="J5" s="10" t="s">
        <v>32</v>
      </c>
      <c r="K5" s="10" t="s">
        <v>33</v>
      </c>
      <c r="M5" s="16"/>
      <c r="N5" s="20" t="s">
        <v>25</v>
      </c>
      <c r="O5" s="10" t="s">
        <v>26</v>
      </c>
      <c r="P5" s="10" t="s">
        <v>27</v>
      </c>
      <c r="Q5" s="10" t="s">
        <v>28</v>
      </c>
      <c r="R5" s="10" t="s">
        <v>29</v>
      </c>
      <c r="S5" s="10" t="s">
        <v>30</v>
      </c>
      <c r="T5" s="10" t="s">
        <v>31</v>
      </c>
      <c r="U5" s="10" t="s">
        <v>32</v>
      </c>
      <c r="V5" s="10" t="s">
        <v>33</v>
      </c>
      <c r="X5" s="10"/>
      <c r="Y5" s="20" t="s">
        <v>25</v>
      </c>
      <c r="Z5" s="10" t="s">
        <v>26</v>
      </c>
      <c r="AA5" s="10" t="s">
        <v>27</v>
      </c>
      <c r="AB5" s="10" t="s">
        <v>28</v>
      </c>
      <c r="AC5" s="10" t="s">
        <v>29</v>
      </c>
      <c r="AD5" s="10" t="s">
        <v>30</v>
      </c>
      <c r="AE5" s="10" t="s">
        <v>31</v>
      </c>
      <c r="AF5" s="10" t="s">
        <v>32</v>
      </c>
      <c r="AG5" s="10" t="s">
        <v>33</v>
      </c>
      <c r="AH5" s="10" t="s">
        <v>75</v>
      </c>
    </row>
    <row r="6" spans="2:34" x14ac:dyDescent="0.3">
      <c r="B6" s="17">
        <v>1</v>
      </c>
      <c r="C6" s="14" t="str">
        <f>VLOOKUP($B6,Apoio!$A$3:$J$6,COLUMNS(CLASSIFICAÇÃO!$C$5:C5)+1,FALSE)</f>
        <v>Botafogo-SP</v>
      </c>
      <c r="D6" s="9">
        <f>VLOOKUP($B6,Apoio!$A$3:$J$6,COLUMNS(CLASSIFICAÇÃO!$C$5:D5)+1,FALSE)</f>
        <v>0</v>
      </c>
      <c r="E6" s="9">
        <f>VLOOKUP($B6,Apoio!$A$3:$J$6,COLUMNS(CLASSIFICAÇÃO!$C$5:E5)+1,FALSE)</f>
        <v>0</v>
      </c>
      <c r="F6" s="9">
        <f>VLOOKUP($B6,Apoio!$A$3:$J$6,COLUMNS(CLASSIFICAÇÃO!$C$5:F5)+1,FALSE)</f>
        <v>0</v>
      </c>
      <c r="G6" s="9">
        <f>VLOOKUP($B6,Apoio!$A$3:$J$6,COLUMNS(CLASSIFICAÇÃO!$C$5:G5)+1,FALSE)</f>
        <v>0</v>
      </c>
      <c r="H6" s="9">
        <f>VLOOKUP($B6,Apoio!$A$3:$J$6,COLUMNS(CLASSIFICAÇÃO!$C$5:H5)+1,FALSE)</f>
        <v>0</v>
      </c>
      <c r="I6" s="9">
        <f>VLOOKUP($B6,Apoio!$A$3:$J$6,COLUMNS(CLASSIFICAÇÃO!$C$5:I5)+1,FALSE)</f>
        <v>0</v>
      </c>
      <c r="J6" s="9">
        <f>VLOOKUP($B6,Apoio!$A$3:$J$6,COLUMNS(CLASSIFICAÇÃO!$C$5:J5)+1,FALSE)</f>
        <v>0</v>
      </c>
      <c r="K6" s="9">
        <f>VLOOKUP($B6,Apoio!$A$3:$J$6,COLUMNS(CLASSIFICAÇÃO!$C$5:K5)+1,FALSE)</f>
        <v>0</v>
      </c>
      <c r="M6" s="17">
        <v>1</v>
      </c>
      <c r="N6" s="14" t="str">
        <f>VLOOKUP($M6,Apoio!$A$9:$J$13,COLUMNS(CLASSIFICAÇÃO!$N$5:N5)+1,FALSE)</f>
        <v>Guarani</v>
      </c>
      <c r="O6" s="9">
        <f>VLOOKUP($M6,Apoio!$A$9:$J$13,COLUMNS(CLASSIFICAÇÃO!$N$5:O5)+1,FALSE)</f>
        <v>0</v>
      </c>
      <c r="P6" s="9">
        <f>VLOOKUP($M6,Apoio!$A$9:$J$13,COLUMNS(CLASSIFICAÇÃO!$N$5:P5)+1,FALSE)</f>
        <v>0</v>
      </c>
      <c r="Q6" s="9">
        <f>VLOOKUP($M6,Apoio!$A$9:$J$13,COLUMNS(CLASSIFICAÇÃO!$N$5:Q5)+1,FALSE)</f>
        <v>0</v>
      </c>
      <c r="R6" s="9">
        <f>VLOOKUP($M6,Apoio!$A$9:$J$13,COLUMNS(CLASSIFICAÇÃO!$N$5:R5)+1,FALSE)</f>
        <v>0</v>
      </c>
      <c r="S6" s="9">
        <f>VLOOKUP($M6,Apoio!$A$9:$J$13,COLUMNS(CLASSIFICAÇÃO!$N$5:S5)+1,FALSE)</f>
        <v>0</v>
      </c>
      <c r="T6" s="9">
        <f>VLOOKUP($M6,Apoio!$A$9:$J$13,COLUMNS(CLASSIFICAÇÃO!$N$5:T5)+1,FALSE)</f>
        <v>0</v>
      </c>
      <c r="U6" s="9">
        <f>VLOOKUP($M6,Apoio!$A$9:$J$13,COLUMNS(CLASSIFICAÇÃO!$N$5:U5)+1,FALSE)</f>
        <v>0</v>
      </c>
      <c r="V6" s="9">
        <f>VLOOKUP($M6,Apoio!$A$9:$J$13,COLUMNS(CLASSIFICAÇÃO!$N$5:V5)+1,FALSE)</f>
        <v>0</v>
      </c>
      <c r="X6" s="17">
        <v>1</v>
      </c>
      <c r="Y6" s="14" t="str">
        <f ca="1">IF(SORTEIO!B2&lt;&gt;"",SORTEIO!B2,VLOOKUP($X6,Apoio!$Q$3:$AB$18,COLUMNS(CLASSIFICAÇÃO!$Y$5:Y5)+1,FALSE))</f>
        <v>Água Santa</v>
      </c>
      <c r="Z6" s="9">
        <f ca="1">VLOOKUP($X6,Apoio!$Q$3:$AB$18,COLUMNS(CLASSIFICAÇÃO!$Y$5:Z5)+1,FALSE)</f>
        <v>0</v>
      </c>
      <c r="AA6" s="9">
        <f ca="1">VLOOKUP($X6,Apoio!$Q$3:$AB$18,COLUMNS(CLASSIFICAÇÃO!$Y$5:AA5)+1,FALSE)</f>
        <v>0</v>
      </c>
      <c r="AB6" s="9">
        <f ca="1">VLOOKUP($X6,Apoio!$Q$3:$AB$18,COLUMNS(CLASSIFICAÇÃO!$Y$5:AB5)+1,FALSE)</f>
        <v>0</v>
      </c>
      <c r="AC6" s="9">
        <f ca="1">VLOOKUP($X6,Apoio!$Q$3:$AB$18,COLUMNS(CLASSIFICAÇÃO!$Y$5:AC5)+1,FALSE)</f>
        <v>0</v>
      </c>
      <c r="AD6" s="9">
        <f ca="1">VLOOKUP($X6,Apoio!$Q$3:$AB$18,COLUMNS(CLASSIFICAÇÃO!$Y$5:AD5)+1,FALSE)</f>
        <v>0</v>
      </c>
      <c r="AE6" s="9">
        <f ca="1">VLOOKUP($X6,Apoio!$Q$3:$AB$18,COLUMNS(CLASSIFICAÇÃO!$Y$5:AE5)+1,FALSE)</f>
        <v>0</v>
      </c>
      <c r="AF6" s="9">
        <f ca="1">VLOOKUP($X6,Apoio!$Q$3:$AB$18,COLUMNS(CLASSIFICAÇÃO!$Y$5:AF5)+1,FALSE)</f>
        <v>0</v>
      </c>
      <c r="AG6" s="9">
        <f ca="1">VLOOKUP($X6,Apoio!$Q$3:$AB$18,COLUMNS(CLASSIFICAÇÃO!$Y$5:AG5)+1,FALSE)</f>
        <v>0</v>
      </c>
      <c r="AH6" s="45" t="str">
        <f ca="1">IFERROR(VLOOKUP(X6,Apoio!$Q$2:$AD$18,14,FALSE),"-")</f>
        <v>-</v>
      </c>
    </row>
    <row r="7" spans="2:34" x14ac:dyDescent="0.3">
      <c r="B7" s="17">
        <v>2</v>
      </c>
      <c r="C7" s="14" t="str">
        <f>VLOOKUP($B7,Apoio!$A$3:$J$6,COLUMNS(CLASSIFICAÇÃO!$C$5:C6)+1,FALSE)</f>
        <v>Inter de Limeira</v>
      </c>
      <c r="D7" s="9">
        <f>VLOOKUP($B7,Apoio!$A$3:$J$6,COLUMNS(CLASSIFICAÇÃO!$C$5:D6)+1,FALSE)</f>
        <v>0</v>
      </c>
      <c r="E7" s="9">
        <f>VLOOKUP($B7,Apoio!$A$3:$J$6,COLUMNS(CLASSIFICAÇÃO!$C$5:E6)+1,FALSE)</f>
        <v>0</v>
      </c>
      <c r="F7" s="9">
        <f>VLOOKUP($B7,Apoio!$A$3:$J$6,COLUMNS(CLASSIFICAÇÃO!$C$5:F6)+1,FALSE)</f>
        <v>0</v>
      </c>
      <c r="G7" s="9">
        <f>VLOOKUP($B7,Apoio!$A$3:$J$6,COLUMNS(CLASSIFICAÇÃO!$C$5:G6)+1,FALSE)</f>
        <v>0</v>
      </c>
      <c r="H7" s="9">
        <f>VLOOKUP($B7,Apoio!$A$3:$J$6,COLUMNS(CLASSIFICAÇÃO!$C$5:H6)+1,FALSE)</f>
        <v>0</v>
      </c>
      <c r="I7" s="9">
        <f>VLOOKUP($B7,Apoio!$A$3:$J$6,COLUMNS(CLASSIFICAÇÃO!$C$5:I6)+1,FALSE)</f>
        <v>0</v>
      </c>
      <c r="J7" s="9">
        <f>VLOOKUP($B7,Apoio!$A$3:$J$6,COLUMNS(CLASSIFICAÇÃO!$C$5:J6)+1,FALSE)</f>
        <v>0</v>
      </c>
      <c r="K7" s="9">
        <f>VLOOKUP($B7,Apoio!$A$3:$J$6,COLUMNS(CLASSIFICAÇÃO!$C$5:K6)+1,FALSE)</f>
        <v>0</v>
      </c>
      <c r="M7" s="17">
        <v>2</v>
      </c>
      <c r="N7" s="14" t="str">
        <f>VLOOKUP($M7,Apoio!$A$9:$J$13,COLUMNS(CLASSIFICAÇÃO!$N$5:N6)+1,FALSE)</f>
        <v>Mirassol</v>
      </c>
      <c r="O7" s="9">
        <f>VLOOKUP($M7,Apoio!$A$9:$J$13,COLUMNS(CLASSIFICAÇÃO!$N$5:O6)+1,FALSE)</f>
        <v>0</v>
      </c>
      <c r="P7" s="9">
        <f>VLOOKUP($M7,Apoio!$A$9:$J$13,COLUMNS(CLASSIFICAÇÃO!$N$5:P6)+1,FALSE)</f>
        <v>0</v>
      </c>
      <c r="Q7" s="9">
        <f>VLOOKUP($M7,Apoio!$A$9:$J$13,COLUMNS(CLASSIFICAÇÃO!$N$5:Q6)+1,FALSE)</f>
        <v>0</v>
      </c>
      <c r="R7" s="9">
        <f>VLOOKUP($M7,Apoio!$A$9:$J$13,COLUMNS(CLASSIFICAÇÃO!$N$5:R6)+1,FALSE)</f>
        <v>0</v>
      </c>
      <c r="S7" s="9">
        <f>VLOOKUP($M7,Apoio!$A$9:$J$13,COLUMNS(CLASSIFICAÇÃO!$N$5:S6)+1,FALSE)</f>
        <v>0</v>
      </c>
      <c r="T7" s="9">
        <f>VLOOKUP($M7,Apoio!$A$9:$J$13,COLUMNS(CLASSIFICAÇÃO!$N$5:T6)+1,FALSE)</f>
        <v>0</v>
      </c>
      <c r="U7" s="9">
        <f>VLOOKUP($M7,Apoio!$A$9:$J$13,COLUMNS(CLASSIFICAÇÃO!$N$5:U6)+1,FALSE)</f>
        <v>0</v>
      </c>
      <c r="V7" s="9">
        <f>VLOOKUP($M7,Apoio!$A$9:$J$13,COLUMNS(CLASSIFICAÇÃO!$N$5:V6)+1,FALSE)</f>
        <v>0</v>
      </c>
      <c r="X7" s="17">
        <v>2</v>
      </c>
      <c r="Y7" s="14" t="str">
        <f ca="1">IF(SORTEIO!B3&lt;&gt;"",SORTEIO!B3,VLOOKUP($X7,Apoio!$Q$3:$AB$18,COLUMNS(CLASSIFICAÇÃO!$Y$5:Y6)+1,FALSE))</f>
        <v>Botafogo-SP</v>
      </c>
      <c r="Z7" s="9">
        <f ca="1">VLOOKUP($X7,Apoio!$Q$3:$AB$18,COLUMNS(CLASSIFICAÇÃO!$Y$5:Z6)+1,FALSE)</f>
        <v>0</v>
      </c>
      <c r="AA7" s="9">
        <f ca="1">VLOOKUP($X7,Apoio!$Q$3:$AB$18,COLUMNS(CLASSIFICAÇÃO!$Y$5:AA6)+1,FALSE)</f>
        <v>0</v>
      </c>
      <c r="AB7" s="9">
        <f ca="1">VLOOKUP($X7,Apoio!$Q$3:$AB$18,COLUMNS(CLASSIFICAÇÃO!$Y$5:AB6)+1,FALSE)</f>
        <v>0</v>
      </c>
      <c r="AC7" s="9">
        <f ca="1">VLOOKUP($X7,Apoio!$Q$3:$AB$18,COLUMNS(CLASSIFICAÇÃO!$Y$5:AC6)+1,FALSE)</f>
        <v>0</v>
      </c>
      <c r="AD7" s="9">
        <f ca="1">VLOOKUP($X7,Apoio!$Q$3:$AB$18,COLUMNS(CLASSIFICAÇÃO!$Y$5:AD6)+1,FALSE)</f>
        <v>0</v>
      </c>
      <c r="AE7" s="9">
        <f ca="1">VLOOKUP($X7,Apoio!$Q$3:$AB$18,COLUMNS(CLASSIFICAÇÃO!$Y$5:AE6)+1,FALSE)</f>
        <v>0</v>
      </c>
      <c r="AF7" s="9">
        <f ca="1">VLOOKUP($X7,Apoio!$Q$3:$AB$18,COLUMNS(CLASSIFICAÇÃO!$Y$5:AF6)+1,FALSE)</f>
        <v>0</v>
      </c>
      <c r="AG7" s="9">
        <f ca="1">VLOOKUP($X7,Apoio!$Q$3:$AB$18,COLUMNS(CLASSIFICAÇÃO!$Y$5:AG6)+1,FALSE)</f>
        <v>0</v>
      </c>
      <c r="AH7" s="45" t="str">
        <f ca="1">IFERROR(VLOOKUP(X7,Apoio!$Q$2:$AD$18,14,FALSE),"-")</f>
        <v>-</v>
      </c>
    </row>
    <row r="8" spans="2:34" x14ac:dyDescent="0.3">
      <c r="B8" s="17">
        <v>3</v>
      </c>
      <c r="C8" s="14" t="str">
        <f>VLOOKUP($B8,Apoio!$A$3:$J$6,COLUMNS(CLASSIFICAÇÃO!$C$5:C7)+1,FALSE)</f>
        <v>Bragantino</v>
      </c>
      <c r="D8" s="9">
        <f>VLOOKUP($B8,Apoio!$A$3:$J$6,COLUMNS(CLASSIFICAÇÃO!$C$5:D7)+1,FALSE)</f>
        <v>0</v>
      </c>
      <c r="E8" s="9">
        <f>VLOOKUP($B8,Apoio!$A$3:$J$6,COLUMNS(CLASSIFICAÇÃO!$C$5:E7)+1,FALSE)</f>
        <v>0</v>
      </c>
      <c r="F8" s="9">
        <f>VLOOKUP($B8,Apoio!$A$3:$J$6,COLUMNS(CLASSIFICAÇÃO!$C$5:F7)+1,FALSE)</f>
        <v>0</v>
      </c>
      <c r="G8" s="9">
        <f>VLOOKUP($B8,Apoio!$A$3:$J$6,COLUMNS(CLASSIFICAÇÃO!$C$5:G7)+1,FALSE)</f>
        <v>0</v>
      </c>
      <c r="H8" s="9">
        <f>VLOOKUP($B8,Apoio!$A$3:$J$6,COLUMNS(CLASSIFICAÇÃO!$C$5:H7)+1,FALSE)</f>
        <v>0</v>
      </c>
      <c r="I8" s="9">
        <f>VLOOKUP($B8,Apoio!$A$3:$J$6,COLUMNS(CLASSIFICAÇÃO!$C$5:I7)+1,FALSE)</f>
        <v>0</v>
      </c>
      <c r="J8" s="9">
        <f>VLOOKUP($B8,Apoio!$A$3:$J$6,COLUMNS(CLASSIFICAÇÃO!$C$5:J7)+1,FALSE)</f>
        <v>0</v>
      </c>
      <c r="K8" s="9">
        <f>VLOOKUP($B8,Apoio!$A$3:$J$6,COLUMNS(CLASSIFICAÇÃO!$C$5:K7)+1,FALSE)</f>
        <v>0</v>
      </c>
      <c r="M8" s="17">
        <v>3</v>
      </c>
      <c r="N8" s="14" t="str">
        <f>VLOOKUP($M8,Apoio!$A$9:$J$13,COLUMNS(CLASSIFICAÇÃO!$N$5:N7)+1,FALSE)</f>
        <v>São Paulo</v>
      </c>
      <c r="O8" s="9">
        <f>VLOOKUP($M8,Apoio!$A$9:$J$13,COLUMNS(CLASSIFICAÇÃO!$N$5:O7)+1,FALSE)</f>
        <v>0</v>
      </c>
      <c r="P8" s="9">
        <f>VLOOKUP($M8,Apoio!$A$9:$J$13,COLUMNS(CLASSIFICAÇÃO!$N$5:P7)+1,FALSE)</f>
        <v>0</v>
      </c>
      <c r="Q8" s="9">
        <f>VLOOKUP($M8,Apoio!$A$9:$J$13,COLUMNS(CLASSIFICAÇÃO!$N$5:Q7)+1,FALSE)</f>
        <v>0</v>
      </c>
      <c r="R8" s="9">
        <f>VLOOKUP($M8,Apoio!$A$9:$J$13,COLUMNS(CLASSIFICAÇÃO!$N$5:R7)+1,FALSE)</f>
        <v>0</v>
      </c>
      <c r="S8" s="9">
        <f>VLOOKUP($M8,Apoio!$A$9:$J$13,COLUMNS(CLASSIFICAÇÃO!$N$5:S7)+1,FALSE)</f>
        <v>0</v>
      </c>
      <c r="T8" s="9">
        <f>VLOOKUP($M8,Apoio!$A$9:$J$13,COLUMNS(CLASSIFICAÇÃO!$N$5:T7)+1,FALSE)</f>
        <v>0</v>
      </c>
      <c r="U8" s="9">
        <f>VLOOKUP($M8,Apoio!$A$9:$J$13,COLUMNS(CLASSIFICAÇÃO!$N$5:U7)+1,FALSE)</f>
        <v>0</v>
      </c>
      <c r="V8" s="9">
        <f>VLOOKUP($M8,Apoio!$A$9:$J$13,COLUMNS(CLASSIFICAÇÃO!$N$5:V7)+1,FALSE)</f>
        <v>0</v>
      </c>
      <c r="X8" s="17">
        <v>3</v>
      </c>
      <c r="Y8" s="14" t="str">
        <f ca="1">IF(SORTEIO!B4&lt;&gt;"",SORTEIO!B4,VLOOKUP($X8,Apoio!$Q$3:$AB$18,COLUMNS(CLASSIFICAÇÃO!$Y$5:Y7)+1,FALSE))</f>
        <v>Bragantino</v>
      </c>
      <c r="Z8" s="9">
        <f ca="1">VLOOKUP($X8,Apoio!$Q$3:$AB$18,COLUMNS(CLASSIFICAÇÃO!$Y$5:Z7)+1,FALSE)</f>
        <v>0</v>
      </c>
      <c r="AA8" s="9">
        <f ca="1">VLOOKUP($X8,Apoio!$Q$3:$AB$18,COLUMNS(CLASSIFICAÇÃO!$Y$5:AA7)+1,FALSE)</f>
        <v>0</v>
      </c>
      <c r="AB8" s="9">
        <f ca="1">VLOOKUP($X8,Apoio!$Q$3:$AB$18,COLUMNS(CLASSIFICAÇÃO!$Y$5:AB7)+1,FALSE)</f>
        <v>0</v>
      </c>
      <c r="AC8" s="9">
        <f ca="1">VLOOKUP($X8,Apoio!$Q$3:$AB$18,COLUMNS(CLASSIFICAÇÃO!$Y$5:AC7)+1,FALSE)</f>
        <v>0</v>
      </c>
      <c r="AD8" s="9">
        <f ca="1">VLOOKUP($X8,Apoio!$Q$3:$AB$18,COLUMNS(CLASSIFICAÇÃO!$Y$5:AD7)+1,FALSE)</f>
        <v>0</v>
      </c>
      <c r="AE8" s="9">
        <f ca="1">VLOOKUP($X8,Apoio!$Q$3:$AB$18,COLUMNS(CLASSIFICAÇÃO!$Y$5:AE7)+1,FALSE)</f>
        <v>0</v>
      </c>
      <c r="AF8" s="9">
        <f ca="1">VLOOKUP($X8,Apoio!$Q$3:$AB$18,COLUMNS(CLASSIFICAÇÃO!$Y$5:AF7)+1,FALSE)</f>
        <v>0</v>
      </c>
      <c r="AG8" s="9">
        <f ca="1">VLOOKUP($X8,Apoio!$Q$3:$AB$18,COLUMNS(CLASSIFICAÇÃO!$Y$5:AG7)+1,FALSE)</f>
        <v>0</v>
      </c>
      <c r="AH8" s="45" t="str">
        <f ca="1">IFERROR(VLOOKUP(X8,Apoio!$Q$2:$AD$18,14,FALSE),"-")</f>
        <v>-</v>
      </c>
    </row>
    <row r="9" spans="2:34" x14ac:dyDescent="0.3">
      <c r="B9" s="17">
        <v>4</v>
      </c>
      <c r="C9" s="14" t="str">
        <f>VLOOKUP($B9,Apoio!$A$3:$J$6,COLUMNS(CLASSIFICAÇÃO!$C$5:C8)+1,FALSE)</f>
        <v>Santos</v>
      </c>
      <c r="D9" s="9">
        <f>VLOOKUP($B9,Apoio!$A$3:$J$6,COLUMNS(CLASSIFICAÇÃO!$C$5:D8)+1,FALSE)</f>
        <v>0</v>
      </c>
      <c r="E9" s="9">
        <f>VLOOKUP($B9,Apoio!$A$3:$J$6,COLUMNS(CLASSIFICAÇÃO!$C$5:E8)+1,FALSE)</f>
        <v>0</v>
      </c>
      <c r="F9" s="9">
        <f>VLOOKUP($B9,Apoio!$A$3:$J$6,COLUMNS(CLASSIFICAÇÃO!$C$5:F8)+1,FALSE)</f>
        <v>0</v>
      </c>
      <c r="G9" s="9">
        <f>VLOOKUP($B9,Apoio!$A$3:$J$6,COLUMNS(CLASSIFICAÇÃO!$C$5:G8)+1,FALSE)</f>
        <v>0</v>
      </c>
      <c r="H9" s="9">
        <f>VLOOKUP($B9,Apoio!$A$3:$J$6,COLUMNS(CLASSIFICAÇÃO!$C$5:H8)+1,FALSE)</f>
        <v>0</v>
      </c>
      <c r="I9" s="9">
        <f>VLOOKUP($B9,Apoio!$A$3:$J$6,COLUMNS(CLASSIFICAÇÃO!$C$5:I8)+1,FALSE)</f>
        <v>0</v>
      </c>
      <c r="J9" s="9">
        <f>VLOOKUP($B9,Apoio!$A$3:$J$6,COLUMNS(CLASSIFICAÇÃO!$C$5:J8)+1,FALSE)</f>
        <v>0</v>
      </c>
      <c r="K9" s="9">
        <f>VLOOKUP($B9,Apoio!$A$3:$J$6,COLUMNS(CLASSIFICAÇÃO!$C$5:K8)+1,FALSE)</f>
        <v>0</v>
      </c>
      <c r="M9" s="17">
        <v>4</v>
      </c>
      <c r="N9" s="14" t="str">
        <f>VLOOKUP($M9,Apoio!$A$9:$J$13,COLUMNS(CLASSIFICAÇÃO!$N$5:N8)+1,FALSE)</f>
        <v>Água Santa</v>
      </c>
      <c r="O9" s="9">
        <f>VLOOKUP($M9,Apoio!$A$9:$J$13,COLUMNS(CLASSIFICAÇÃO!$N$5:O8)+1,FALSE)</f>
        <v>0</v>
      </c>
      <c r="P9" s="9">
        <f>VLOOKUP($M9,Apoio!$A$9:$J$13,COLUMNS(CLASSIFICAÇÃO!$N$5:P8)+1,FALSE)</f>
        <v>0</v>
      </c>
      <c r="Q9" s="9">
        <f>VLOOKUP($M9,Apoio!$A$9:$J$13,COLUMNS(CLASSIFICAÇÃO!$N$5:Q8)+1,FALSE)</f>
        <v>0</v>
      </c>
      <c r="R9" s="9">
        <f>VLOOKUP($M9,Apoio!$A$9:$J$13,COLUMNS(CLASSIFICAÇÃO!$N$5:R8)+1,FALSE)</f>
        <v>0</v>
      </c>
      <c r="S9" s="9">
        <f>VLOOKUP($M9,Apoio!$A$9:$J$13,COLUMNS(CLASSIFICAÇÃO!$N$5:S8)+1,FALSE)</f>
        <v>0</v>
      </c>
      <c r="T9" s="9">
        <f>VLOOKUP($M9,Apoio!$A$9:$J$13,COLUMNS(CLASSIFICAÇÃO!$N$5:T8)+1,FALSE)</f>
        <v>0</v>
      </c>
      <c r="U9" s="9">
        <f>VLOOKUP($M9,Apoio!$A$9:$J$13,COLUMNS(CLASSIFICAÇÃO!$N$5:U8)+1,FALSE)</f>
        <v>0</v>
      </c>
      <c r="V9" s="9">
        <f>VLOOKUP($M9,Apoio!$A$9:$J$13,COLUMNS(CLASSIFICAÇÃO!$N$5:V8)+1,FALSE)</f>
        <v>0</v>
      </c>
      <c r="X9" s="17">
        <v>4</v>
      </c>
      <c r="Y9" s="14" t="str">
        <f ca="1">IF(SORTEIO!B5&lt;&gt;"",SORTEIO!B5,VLOOKUP($X9,Apoio!$Q$3:$AB$18,COLUMNS(CLASSIFICAÇÃO!$Y$5:Y8)+1,FALSE))</f>
        <v>Corinthians</v>
      </c>
      <c r="Z9" s="9">
        <f ca="1">VLOOKUP($X9,Apoio!$Q$3:$AB$18,COLUMNS(CLASSIFICAÇÃO!$Y$5:Z8)+1,FALSE)</f>
        <v>0</v>
      </c>
      <c r="AA9" s="9">
        <f ca="1">VLOOKUP($X9,Apoio!$Q$3:$AB$18,COLUMNS(CLASSIFICAÇÃO!$Y$5:AA8)+1,FALSE)</f>
        <v>0</v>
      </c>
      <c r="AB9" s="9">
        <f ca="1">VLOOKUP($X9,Apoio!$Q$3:$AB$18,COLUMNS(CLASSIFICAÇÃO!$Y$5:AB8)+1,FALSE)</f>
        <v>0</v>
      </c>
      <c r="AC9" s="9">
        <f ca="1">VLOOKUP($X9,Apoio!$Q$3:$AB$18,COLUMNS(CLASSIFICAÇÃO!$Y$5:AC8)+1,FALSE)</f>
        <v>0</v>
      </c>
      <c r="AD9" s="9">
        <f ca="1">VLOOKUP($X9,Apoio!$Q$3:$AB$18,COLUMNS(CLASSIFICAÇÃO!$Y$5:AD8)+1,FALSE)</f>
        <v>0</v>
      </c>
      <c r="AE9" s="9">
        <f ca="1">VLOOKUP($X9,Apoio!$Q$3:$AB$18,COLUMNS(CLASSIFICAÇÃO!$Y$5:AE8)+1,FALSE)</f>
        <v>0</v>
      </c>
      <c r="AF9" s="9">
        <f ca="1">VLOOKUP($X9,Apoio!$Q$3:$AB$18,COLUMNS(CLASSIFICAÇÃO!$Y$5:AF8)+1,FALSE)</f>
        <v>0</v>
      </c>
      <c r="AG9" s="9">
        <f ca="1">VLOOKUP($X9,Apoio!$Q$3:$AB$18,COLUMNS(CLASSIFICAÇÃO!$Y$5:AG8)+1,FALSE)</f>
        <v>0</v>
      </c>
      <c r="AH9" s="45" t="str">
        <f ca="1">IFERROR(VLOOKUP(X9,Apoio!$Q$2:$AD$18,14,FALSE),"-")</f>
        <v>-</v>
      </c>
    </row>
    <row r="10" spans="2:34" x14ac:dyDescent="0.3">
      <c r="X10" s="17">
        <v>5</v>
      </c>
      <c r="Y10" s="14" t="str">
        <f ca="1">IF(SORTEIO!B6&lt;&gt;"",SORTEIO!B6,VLOOKUP($X10,Apoio!$Q$3:$AB$18,COLUMNS(CLASSIFICAÇÃO!$Y$5:Y9)+1,FALSE))</f>
        <v>Ferroviária</v>
      </c>
      <c r="Z10" s="9">
        <f ca="1">VLOOKUP($X10,Apoio!$Q$3:$AB$18,COLUMNS(CLASSIFICAÇÃO!$Y$5:Z9)+1,FALSE)</f>
        <v>0</v>
      </c>
      <c r="AA10" s="9">
        <f ca="1">VLOOKUP($X10,Apoio!$Q$3:$AB$18,COLUMNS(CLASSIFICAÇÃO!$Y$5:AA9)+1,FALSE)</f>
        <v>0</v>
      </c>
      <c r="AB10" s="9">
        <f ca="1">VLOOKUP($X10,Apoio!$Q$3:$AB$18,COLUMNS(CLASSIFICAÇÃO!$Y$5:AB9)+1,FALSE)</f>
        <v>0</v>
      </c>
      <c r="AC10" s="9">
        <f ca="1">VLOOKUP($X10,Apoio!$Q$3:$AB$18,COLUMNS(CLASSIFICAÇÃO!$Y$5:AC9)+1,FALSE)</f>
        <v>0</v>
      </c>
      <c r="AD10" s="9">
        <f ca="1">VLOOKUP($X10,Apoio!$Q$3:$AB$18,COLUMNS(CLASSIFICAÇÃO!$Y$5:AD9)+1,FALSE)</f>
        <v>0</v>
      </c>
      <c r="AE10" s="9">
        <f ca="1">VLOOKUP($X10,Apoio!$Q$3:$AB$18,COLUMNS(CLASSIFICAÇÃO!$Y$5:AE9)+1,FALSE)</f>
        <v>0</v>
      </c>
      <c r="AF10" s="9">
        <f ca="1">VLOOKUP($X10,Apoio!$Q$3:$AB$18,COLUMNS(CLASSIFICAÇÃO!$Y$5:AF9)+1,FALSE)</f>
        <v>0</v>
      </c>
      <c r="AG10" s="9">
        <f ca="1">VLOOKUP($X10,Apoio!$Q$3:$AB$18,COLUMNS(CLASSIFICAÇÃO!$Y$5:AG9)+1,FALSE)</f>
        <v>0</v>
      </c>
      <c r="AH10" s="45" t="str">
        <f ca="1">IFERROR(VLOOKUP(X10,Apoio!$Q$2:$AD$18,14,FALSE),"-")</f>
        <v>-</v>
      </c>
    </row>
    <row r="11" spans="2:34" x14ac:dyDescent="0.3">
      <c r="X11" s="17">
        <v>6</v>
      </c>
      <c r="Y11" s="14" t="str">
        <f ca="1">IF(SORTEIO!B7&lt;&gt;"",SORTEIO!B7,VLOOKUP($X11,Apoio!$Q$3:$AB$18,COLUMNS(CLASSIFICAÇÃO!$Y$5:Y10)+1,FALSE))</f>
        <v>Guarani</v>
      </c>
      <c r="Z11" s="9">
        <f ca="1">VLOOKUP($X11,Apoio!$Q$3:$AB$18,COLUMNS(CLASSIFICAÇÃO!$Y$5:Z10)+1,FALSE)</f>
        <v>0</v>
      </c>
      <c r="AA11" s="9">
        <f ca="1">VLOOKUP($X11,Apoio!$Q$3:$AB$18,COLUMNS(CLASSIFICAÇÃO!$Y$5:AA10)+1,FALSE)</f>
        <v>0</v>
      </c>
      <c r="AB11" s="9">
        <f ca="1">VLOOKUP($X11,Apoio!$Q$3:$AB$18,COLUMNS(CLASSIFICAÇÃO!$Y$5:AB10)+1,FALSE)</f>
        <v>0</v>
      </c>
      <c r="AC11" s="9">
        <f ca="1">VLOOKUP($X11,Apoio!$Q$3:$AB$18,COLUMNS(CLASSIFICAÇÃO!$Y$5:AC10)+1,FALSE)</f>
        <v>0</v>
      </c>
      <c r="AD11" s="9">
        <f ca="1">VLOOKUP($X11,Apoio!$Q$3:$AB$18,COLUMNS(CLASSIFICAÇÃO!$Y$5:AD10)+1,FALSE)</f>
        <v>0</v>
      </c>
      <c r="AE11" s="9">
        <f ca="1">VLOOKUP($X11,Apoio!$Q$3:$AB$18,COLUMNS(CLASSIFICAÇÃO!$Y$5:AE10)+1,FALSE)</f>
        <v>0</v>
      </c>
      <c r="AF11" s="9">
        <f ca="1">VLOOKUP($X11,Apoio!$Q$3:$AB$18,COLUMNS(CLASSIFICAÇÃO!$Y$5:AF10)+1,FALSE)</f>
        <v>0</v>
      </c>
      <c r="AG11" s="9">
        <f ca="1">VLOOKUP($X11,Apoio!$Q$3:$AB$18,COLUMNS(CLASSIFICAÇÃO!$Y$5:AG10)+1,FALSE)</f>
        <v>0</v>
      </c>
      <c r="AH11" s="45" t="str">
        <f ca="1">IFERROR(VLOOKUP(X11,Apoio!$Q$2:$AD$18,14,FALSE),"-")</f>
        <v>-</v>
      </c>
    </row>
    <row r="12" spans="2:34" x14ac:dyDescent="0.3">
      <c r="B12" s="93" t="s">
        <v>37</v>
      </c>
      <c r="C12" s="93"/>
      <c r="D12" s="93"/>
      <c r="E12" s="93"/>
      <c r="F12" s="93"/>
      <c r="G12" s="93"/>
      <c r="H12" s="93"/>
      <c r="I12" s="93"/>
      <c r="J12" s="93"/>
      <c r="K12" s="93"/>
      <c r="L12" s="11"/>
      <c r="M12" s="93" t="s">
        <v>36</v>
      </c>
      <c r="N12" s="93"/>
      <c r="O12" s="93"/>
      <c r="P12" s="93"/>
      <c r="Q12" s="93"/>
      <c r="R12" s="93"/>
      <c r="S12" s="93"/>
      <c r="T12" s="93"/>
      <c r="U12" s="93"/>
      <c r="V12" s="93"/>
      <c r="X12" s="17">
        <v>7</v>
      </c>
      <c r="Y12" s="14" t="str">
        <f ca="1">IF(SORTEIO!B8&lt;&gt;"",SORTEIO!B8,VLOOKUP($X12,Apoio!$Q$3:$AB$18,COLUMNS(CLASSIFICAÇÃO!$Y$5:Y11)+1,FALSE))</f>
        <v>Inter de Limeira</v>
      </c>
      <c r="Z12" s="9">
        <f ca="1">VLOOKUP($X12,Apoio!$Q$3:$AB$18,COLUMNS(CLASSIFICAÇÃO!$Y$5:Z11)+1,FALSE)</f>
        <v>0</v>
      </c>
      <c r="AA12" s="9">
        <f ca="1">VLOOKUP($X12,Apoio!$Q$3:$AB$18,COLUMNS(CLASSIFICAÇÃO!$Y$5:AA11)+1,FALSE)</f>
        <v>0</v>
      </c>
      <c r="AB12" s="9">
        <f ca="1">VLOOKUP($X12,Apoio!$Q$3:$AB$18,COLUMNS(CLASSIFICAÇÃO!$Y$5:AB11)+1,FALSE)</f>
        <v>0</v>
      </c>
      <c r="AC12" s="9">
        <f ca="1">VLOOKUP($X12,Apoio!$Q$3:$AB$18,COLUMNS(CLASSIFICAÇÃO!$Y$5:AC11)+1,FALSE)</f>
        <v>0</v>
      </c>
      <c r="AD12" s="9">
        <f ca="1">VLOOKUP($X12,Apoio!$Q$3:$AB$18,COLUMNS(CLASSIFICAÇÃO!$Y$5:AD11)+1,FALSE)</f>
        <v>0</v>
      </c>
      <c r="AE12" s="9">
        <f ca="1">VLOOKUP($X12,Apoio!$Q$3:$AB$18,COLUMNS(CLASSIFICAÇÃO!$Y$5:AE11)+1,FALSE)</f>
        <v>0</v>
      </c>
      <c r="AF12" s="9">
        <f ca="1">VLOOKUP($X12,Apoio!$Q$3:$AB$18,COLUMNS(CLASSIFICAÇÃO!$Y$5:AF11)+1,FALSE)</f>
        <v>0</v>
      </c>
      <c r="AG12" s="9">
        <f ca="1">VLOOKUP($X12,Apoio!$Q$3:$AB$18,COLUMNS(CLASSIFICAÇÃO!$Y$5:AG11)+1,FALSE)</f>
        <v>0</v>
      </c>
      <c r="AH12" s="45" t="str">
        <f ca="1">IFERROR(VLOOKUP(X12,Apoio!$Q$2:$AD$18,14,FALSE),"-")</f>
        <v>-</v>
      </c>
    </row>
    <row r="13" spans="2:34" x14ac:dyDescent="0.3">
      <c r="B13" s="17"/>
      <c r="C13" s="20" t="s">
        <v>25</v>
      </c>
      <c r="D13" s="10" t="s">
        <v>26</v>
      </c>
      <c r="E13" s="10" t="s">
        <v>27</v>
      </c>
      <c r="F13" s="10" t="s">
        <v>28</v>
      </c>
      <c r="G13" s="10" t="s">
        <v>29</v>
      </c>
      <c r="H13" s="10" t="s">
        <v>30</v>
      </c>
      <c r="I13" s="10" t="s">
        <v>31</v>
      </c>
      <c r="J13" s="10" t="s">
        <v>32</v>
      </c>
      <c r="K13" s="10" t="s">
        <v>33</v>
      </c>
      <c r="M13" s="17"/>
      <c r="N13" s="20" t="s">
        <v>25</v>
      </c>
      <c r="O13" s="10" t="s">
        <v>26</v>
      </c>
      <c r="P13" s="10" t="s">
        <v>27</v>
      </c>
      <c r="Q13" s="10" t="s">
        <v>28</v>
      </c>
      <c r="R13" s="10" t="s">
        <v>29</v>
      </c>
      <c r="S13" s="10" t="s">
        <v>30</v>
      </c>
      <c r="T13" s="10" t="s">
        <v>31</v>
      </c>
      <c r="U13" s="10" t="s">
        <v>32</v>
      </c>
      <c r="V13" s="10" t="s">
        <v>33</v>
      </c>
      <c r="X13" s="17">
        <v>8</v>
      </c>
      <c r="Y13" s="14" t="str">
        <f ca="1">IF(SORTEIO!B9&lt;&gt;"",SORTEIO!B9,VLOOKUP($X13,Apoio!$Q$3:$AB$18,COLUMNS(CLASSIFICAÇÃO!$Y$5:Y12)+1,FALSE))</f>
        <v>Ituano</v>
      </c>
      <c r="Z13" s="9">
        <f ca="1">VLOOKUP($X13,Apoio!$Q$3:$AB$18,COLUMNS(CLASSIFICAÇÃO!$Y$5:Z12)+1,FALSE)</f>
        <v>0</v>
      </c>
      <c r="AA13" s="9">
        <f ca="1">VLOOKUP($X13,Apoio!$Q$3:$AB$18,COLUMNS(CLASSIFICAÇÃO!$Y$5:AA12)+1,FALSE)</f>
        <v>0</v>
      </c>
      <c r="AB13" s="9">
        <f ca="1">VLOOKUP($X13,Apoio!$Q$3:$AB$18,COLUMNS(CLASSIFICAÇÃO!$Y$5:AB12)+1,FALSE)</f>
        <v>0</v>
      </c>
      <c r="AC13" s="9">
        <f ca="1">VLOOKUP($X13,Apoio!$Q$3:$AB$18,COLUMNS(CLASSIFICAÇÃO!$Y$5:AC12)+1,FALSE)</f>
        <v>0</v>
      </c>
      <c r="AD13" s="9">
        <f ca="1">VLOOKUP($X13,Apoio!$Q$3:$AB$18,COLUMNS(CLASSIFICAÇÃO!$Y$5:AD12)+1,FALSE)</f>
        <v>0</v>
      </c>
      <c r="AE13" s="9">
        <f ca="1">VLOOKUP($X13,Apoio!$Q$3:$AB$18,COLUMNS(CLASSIFICAÇÃO!$Y$5:AE12)+1,FALSE)</f>
        <v>0</v>
      </c>
      <c r="AF13" s="9">
        <f ca="1">VLOOKUP($X13,Apoio!$Q$3:$AB$18,COLUMNS(CLASSIFICAÇÃO!$Y$5:AF12)+1,FALSE)</f>
        <v>0</v>
      </c>
      <c r="AG13" s="9">
        <f ca="1">VLOOKUP($X13,Apoio!$Q$3:$AB$18,COLUMNS(CLASSIFICAÇÃO!$Y$5:AG12)+1,FALSE)</f>
        <v>0</v>
      </c>
      <c r="AH13" s="45" t="str">
        <f ca="1">IFERROR(VLOOKUP(X13,Apoio!$Q$2:$AD$18,14,FALSE),"-")</f>
        <v>-</v>
      </c>
    </row>
    <row r="14" spans="2:34" x14ac:dyDescent="0.3">
      <c r="B14" s="17">
        <v>1</v>
      </c>
      <c r="C14" s="14" t="str">
        <f>VLOOKUP($B14,Apoio!$A$16:$J$20,COLUMNS(CLASSIFICAÇÃO!$C$13:C13)+1,FALSE)</f>
        <v>Corinthians</v>
      </c>
      <c r="D14" s="9">
        <f>VLOOKUP($B14,Apoio!$A$16:$J$20,COLUMNS(CLASSIFICAÇÃO!$C$13:D13)+1,FALSE)</f>
        <v>0</v>
      </c>
      <c r="E14" s="9">
        <f>VLOOKUP($B14,Apoio!$A$16:$J$20,COLUMNS(CLASSIFICAÇÃO!$C$13:E13)+1,FALSE)</f>
        <v>0</v>
      </c>
      <c r="F14" s="9">
        <f>VLOOKUP($B14,Apoio!$A$16:$J$20,COLUMNS(CLASSIFICAÇÃO!$C$13:F13)+1,FALSE)</f>
        <v>0</v>
      </c>
      <c r="G14" s="9">
        <f>VLOOKUP($B14,Apoio!$A$16:$J$20,COLUMNS(CLASSIFICAÇÃO!$C$13:G13)+1,FALSE)</f>
        <v>0</v>
      </c>
      <c r="H14" s="9">
        <f>VLOOKUP($B14,Apoio!$A$16:$J$20,COLUMNS(CLASSIFICAÇÃO!$C$13:H13)+1,FALSE)</f>
        <v>0</v>
      </c>
      <c r="I14" s="9">
        <f>VLOOKUP($B14,Apoio!$A$16:$J$20,COLUMNS(CLASSIFICAÇÃO!$C$13:I13)+1,FALSE)</f>
        <v>0</v>
      </c>
      <c r="J14" s="9">
        <f>VLOOKUP($B14,Apoio!$A$16:$J$20,COLUMNS(CLASSIFICAÇÃO!$C$13:J13)+1,FALSE)</f>
        <v>0</v>
      </c>
      <c r="K14" s="9">
        <f>VLOOKUP($B14,Apoio!$A$16:$J$20,COLUMNS(CLASSIFICAÇÃO!$C$13:K13)+1,FALSE)</f>
        <v>0</v>
      </c>
      <c r="M14" s="17">
        <v>1</v>
      </c>
      <c r="N14" s="14" t="str">
        <f>VLOOKUP($M14,Apoio!$A$23:$J$27,COLUMNS(CLASSIFICAÇÃO!$N$13:N13)+1,FALSE)</f>
        <v>Palmeiras</v>
      </c>
      <c r="O14" s="9">
        <f>VLOOKUP($M14,Apoio!$A$23:$J$27,COLUMNS(CLASSIFICAÇÃO!$N$13:O13)+1,FALSE)</f>
        <v>0</v>
      </c>
      <c r="P14" s="9">
        <f>VLOOKUP($M14,Apoio!$A$23:$J$27,COLUMNS(CLASSIFICAÇÃO!$N$13:P13)+1,FALSE)</f>
        <v>0</v>
      </c>
      <c r="Q14" s="9">
        <f>VLOOKUP($M14,Apoio!$A$23:$J$27,COLUMNS(CLASSIFICAÇÃO!$N$13:Q13)+1,FALSE)</f>
        <v>0</v>
      </c>
      <c r="R14" s="9">
        <f>VLOOKUP($M14,Apoio!$A$23:$J$27,COLUMNS(CLASSIFICAÇÃO!$N$13:R13)+1,FALSE)</f>
        <v>0</v>
      </c>
      <c r="S14" s="9">
        <f>VLOOKUP($M14,Apoio!$A$23:$J$27,COLUMNS(CLASSIFICAÇÃO!$N$13:S13)+1,FALSE)</f>
        <v>0</v>
      </c>
      <c r="T14" s="9">
        <f>VLOOKUP($M14,Apoio!$A$23:$J$27,COLUMNS(CLASSIFICAÇÃO!$N$13:T13)+1,FALSE)</f>
        <v>0</v>
      </c>
      <c r="U14" s="9">
        <f>VLOOKUP($M14,Apoio!$A$23:$J$27,COLUMNS(CLASSIFICAÇÃO!$N$13:U13)+1,FALSE)</f>
        <v>0</v>
      </c>
      <c r="V14" s="9">
        <f>VLOOKUP($M14,Apoio!$A$23:$J$27,COLUMNS(CLASSIFICAÇÃO!$N$13:V13)+1,FALSE)</f>
        <v>0</v>
      </c>
      <c r="X14" s="17">
        <v>9</v>
      </c>
      <c r="Y14" s="14" t="str">
        <f ca="1">IF(SORTEIO!B10&lt;&gt;"",SORTEIO!B10,VLOOKUP($X14,Apoio!$Q$3:$AB$18,COLUMNS(CLASSIFICAÇÃO!$Y$5:Y13)+1,FALSE))</f>
        <v>Mirassol</v>
      </c>
      <c r="Z14" s="9">
        <f ca="1">VLOOKUP($X14,Apoio!$Q$3:$AB$18,COLUMNS(CLASSIFICAÇÃO!$Y$5:Z13)+1,FALSE)</f>
        <v>0</v>
      </c>
      <c r="AA14" s="9">
        <f ca="1">VLOOKUP($X14,Apoio!$Q$3:$AB$18,COLUMNS(CLASSIFICAÇÃO!$Y$5:AA13)+1,FALSE)</f>
        <v>0</v>
      </c>
      <c r="AB14" s="9">
        <f ca="1">VLOOKUP($X14,Apoio!$Q$3:$AB$18,COLUMNS(CLASSIFICAÇÃO!$Y$5:AB13)+1,FALSE)</f>
        <v>0</v>
      </c>
      <c r="AC14" s="9">
        <f ca="1">VLOOKUP($X14,Apoio!$Q$3:$AB$18,COLUMNS(CLASSIFICAÇÃO!$Y$5:AC13)+1,FALSE)</f>
        <v>0</v>
      </c>
      <c r="AD14" s="9">
        <f ca="1">VLOOKUP($X14,Apoio!$Q$3:$AB$18,COLUMNS(CLASSIFICAÇÃO!$Y$5:AD13)+1,FALSE)</f>
        <v>0</v>
      </c>
      <c r="AE14" s="9">
        <f ca="1">VLOOKUP($X14,Apoio!$Q$3:$AB$18,COLUMNS(CLASSIFICAÇÃO!$Y$5:AE13)+1,FALSE)</f>
        <v>0</v>
      </c>
      <c r="AF14" s="9">
        <f ca="1">VLOOKUP($X14,Apoio!$Q$3:$AB$18,COLUMNS(CLASSIFICAÇÃO!$Y$5:AF13)+1,FALSE)</f>
        <v>0</v>
      </c>
      <c r="AG14" s="9">
        <f ca="1">VLOOKUP($X14,Apoio!$Q$3:$AB$18,COLUMNS(CLASSIFICAÇÃO!$Y$5:AG13)+1,FALSE)</f>
        <v>0</v>
      </c>
      <c r="AH14" s="45" t="str">
        <f ca="1">IFERROR(VLOOKUP(X14,Apoio!$Q$2:$AD$18,14,FALSE),"-")</f>
        <v>-</v>
      </c>
    </row>
    <row r="15" spans="2:34" x14ac:dyDescent="0.3">
      <c r="B15" s="17">
        <v>2</v>
      </c>
      <c r="C15" s="14" t="str">
        <f>VLOOKUP($B15,Apoio!$A$16:$J$20,COLUMNS(CLASSIFICAÇÃO!$C$13:C14)+1,FALSE)</f>
        <v>Ferroviária</v>
      </c>
      <c r="D15" s="9">
        <f>VLOOKUP($B15,Apoio!$A$16:$J$20,COLUMNS(CLASSIFICAÇÃO!$C$13:D14)+1,FALSE)</f>
        <v>0</v>
      </c>
      <c r="E15" s="9">
        <f>VLOOKUP($B15,Apoio!$A$16:$J$20,COLUMNS(CLASSIFICAÇÃO!$C$13:E14)+1,FALSE)</f>
        <v>0</v>
      </c>
      <c r="F15" s="9">
        <f>VLOOKUP($B15,Apoio!$A$16:$J$20,COLUMNS(CLASSIFICAÇÃO!$C$13:F14)+1,FALSE)</f>
        <v>0</v>
      </c>
      <c r="G15" s="9">
        <f>VLOOKUP($B15,Apoio!$A$16:$J$20,COLUMNS(CLASSIFICAÇÃO!$C$13:G14)+1,FALSE)</f>
        <v>0</v>
      </c>
      <c r="H15" s="9">
        <f>VLOOKUP($B15,Apoio!$A$16:$J$20,COLUMNS(CLASSIFICAÇÃO!$C$13:H14)+1,FALSE)</f>
        <v>0</v>
      </c>
      <c r="I15" s="9">
        <f>VLOOKUP($B15,Apoio!$A$16:$J$20,COLUMNS(CLASSIFICAÇÃO!$C$13:I14)+1,FALSE)</f>
        <v>0</v>
      </c>
      <c r="J15" s="9">
        <f>VLOOKUP($B15,Apoio!$A$16:$J$20,COLUMNS(CLASSIFICAÇÃO!$C$13:J14)+1,FALSE)</f>
        <v>0</v>
      </c>
      <c r="K15" s="9">
        <f>VLOOKUP($B15,Apoio!$A$16:$J$20,COLUMNS(CLASSIFICAÇÃO!$C$13:K14)+1,FALSE)</f>
        <v>0</v>
      </c>
      <c r="M15" s="17">
        <v>2</v>
      </c>
      <c r="N15" s="14" t="str">
        <f>VLOOKUP($M15,Apoio!$A$23:$J$27,COLUMNS(CLASSIFICAÇÃO!$N$13:N14)+1,FALSE)</f>
        <v>Portuguesa</v>
      </c>
      <c r="O15" s="9">
        <f>VLOOKUP($M15,Apoio!$A$23:$J$27,COLUMNS(CLASSIFICAÇÃO!$N$13:O14)+1,FALSE)</f>
        <v>0</v>
      </c>
      <c r="P15" s="9">
        <f>VLOOKUP($M15,Apoio!$A$23:$J$27,COLUMNS(CLASSIFICAÇÃO!$N$13:P14)+1,FALSE)</f>
        <v>0</v>
      </c>
      <c r="Q15" s="9">
        <f>VLOOKUP($M15,Apoio!$A$23:$J$27,COLUMNS(CLASSIFICAÇÃO!$N$13:Q14)+1,FALSE)</f>
        <v>0</v>
      </c>
      <c r="R15" s="9">
        <f>VLOOKUP($M15,Apoio!$A$23:$J$27,COLUMNS(CLASSIFICAÇÃO!$N$13:R14)+1,FALSE)</f>
        <v>0</v>
      </c>
      <c r="S15" s="9">
        <f>VLOOKUP($M15,Apoio!$A$23:$J$27,COLUMNS(CLASSIFICAÇÃO!$N$13:S14)+1,FALSE)</f>
        <v>0</v>
      </c>
      <c r="T15" s="9">
        <f>VLOOKUP($M15,Apoio!$A$23:$J$27,COLUMNS(CLASSIFICAÇÃO!$N$13:T14)+1,FALSE)</f>
        <v>0</v>
      </c>
      <c r="U15" s="9">
        <f>VLOOKUP($M15,Apoio!$A$23:$J$27,COLUMNS(CLASSIFICAÇÃO!$N$13:U14)+1,FALSE)</f>
        <v>0</v>
      </c>
      <c r="V15" s="9">
        <f>VLOOKUP($M15,Apoio!$A$23:$J$27,COLUMNS(CLASSIFICAÇÃO!$N$13:V14)+1,FALSE)</f>
        <v>0</v>
      </c>
      <c r="X15" s="17">
        <v>10</v>
      </c>
      <c r="Y15" s="14" t="str">
        <f ca="1">IF(SORTEIO!B11&lt;&gt;"",SORTEIO!B11,VLOOKUP($X15,Apoio!$Q$3:$AB$18,COLUMNS(CLASSIFICAÇÃO!$Y$5:Y14)+1,FALSE))</f>
        <v>Palmeiras</v>
      </c>
      <c r="Z15" s="9">
        <f ca="1">VLOOKUP($X15,Apoio!$Q$3:$AB$18,COLUMNS(CLASSIFICAÇÃO!$Y$5:Z14)+1,FALSE)</f>
        <v>0</v>
      </c>
      <c r="AA15" s="9">
        <f ca="1">VLOOKUP($X15,Apoio!$Q$3:$AB$18,COLUMNS(CLASSIFICAÇÃO!$Y$5:AA14)+1,FALSE)</f>
        <v>0</v>
      </c>
      <c r="AB15" s="9">
        <f ca="1">VLOOKUP($X15,Apoio!$Q$3:$AB$18,COLUMNS(CLASSIFICAÇÃO!$Y$5:AB14)+1,FALSE)</f>
        <v>0</v>
      </c>
      <c r="AC15" s="9">
        <f ca="1">VLOOKUP($X15,Apoio!$Q$3:$AB$18,COLUMNS(CLASSIFICAÇÃO!$Y$5:AC14)+1,FALSE)</f>
        <v>0</v>
      </c>
      <c r="AD15" s="9">
        <f ca="1">VLOOKUP($X15,Apoio!$Q$3:$AB$18,COLUMNS(CLASSIFICAÇÃO!$Y$5:AD14)+1,FALSE)</f>
        <v>0</v>
      </c>
      <c r="AE15" s="9">
        <f ca="1">VLOOKUP($X15,Apoio!$Q$3:$AB$18,COLUMNS(CLASSIFICAÇÃO!$Y$5:AE14)+1,FALSE)</f>
        <v>0</v>
      </c>
      <c r="AF15" s="9">
        <f ca="1">VLOOKUP($X15,Apoio!$Q$3:$AB$18,COLUMNS(CLASSIFICAÇÃO!$Y$5:AF14)+1,FALSE)</f>
        <v>0</v>
      </c>
      <c r="AG15" s="9">
        <f ca="1">VLOOKUP($X15,Apoio!$Q$3:$AB$18,COLUMNS(CLASSIFICAÇÃO!$Y$5:AG14)+1,FALSE)</f>
        <v>0</v>
      </c>
      <c r="AH15" s="45" t="str">
        <f ca="1">IFERROR(VLOOKUP(X15,Apoio!$Q$2:$AD$18,14,FALSE),"-")</f>
        <v>-</v>
      </c>
    </row>
    <row r="16" spans="2:34" x14ac:dyDescent="0.3">
      <c r="B16" s="17">
        <v>3</v>
      </c>
      <c r="C16" s="14" t="str">
        <f>VLOOKUP($B16,Apoio!$A$16:$J$20,COLUMNS(CLASSIFICAÇÃO!$C$13:C15)+1,FALSE)</f>
        <v>Ituano</v>
      </c>
      <c r="D16" s="9">
        <f>VLOOKUP($B16,Apoio!$A$16:$J$20,COLUMNS(CLASSIFICAÇÃO!$C$13:D15)+1,FALSE)</f>
        <v>0</v>
      </c>
      <c r="E16" s="9">
        <f>VLOOKUP($B16,Apoio!$A$16:$J$20,COLUMNS(CLASSIFICAÇÃO!$C$13:E15)+1,FALSE)</f>
        <v>0</v>
      </c>
      <c r="F16" s="9">
        <f>VLOOKUP($B16,Apoio!$A$16:$J$20,COLUMNS(CLASSIFICAÇÃO!$C$13:F15)+1,FALSE)</f>
        <v>0</v>
      </c>
      <c r="G16" s="9">
        <f>VLOOKUP($B16,Apoio!$A$16:$J$20,COLUMNS(CLASSIFICAÇÃO!$C$13:G15)+1,FALSE)</f>
        <v>0</v>
      </c>
      <c r="H16" s="9">
        <f>VLOOKUP($B16,Apoio!$A$16:$J$20,COLUMNS(CLASSIFICAÇÃO!$C$13:H15)+1,FALSE)</f>
        <v>0</v>
      </c>
      <c r="I16" s="9">
        <f>VLOOKUP($B16,Apoio!$A$16:$J$20,COLUMNS(CLASSIFICAÇÃO!$C$13:I15)+1,FALSE)</f>
        <v>0</v>
      </c>
      <c r="J16" s="9">
        <f>VLOOKUP($B16,Apoio!$A$16:$J$20,COLUMNS(CLASSIFICAÇÃO!$C$13:J15)+1,FALSE)</f>
        <v>0</v>
      </c>
      <c r="K16" s="9">
        <f>VLOOKUP($B16,Apoio!$A$16:$J$20,COLUMNS(CLASSIFICAÇÃO!$C$13:K15)+1,FALSE)</f>
        <v>0</v>
      </c>
      <c r="M16" s="17">
        <v>3</v>
      </c>
      <c r="N16" s="14" t="str">
        <f>VLOOKUP($M16,Apoio!$A$23:$J$27,COLUMNS(CLASSIFICAÇÃO!$N$13:N15)+1,FALSE)</f>
        <v>Santo André</v>
      </c>
      <c r="O16" s="9">
        <f>VLOOKUP($M16,Apoio!$A$23:$J$27,COLUMNS(CLASSIFICAÇÃO!$N$13:O15)+1,FALSE)</f>
        <v>0</v>
      </c>
      <c r="P16" s="9">
        <f>VLOOKUP($M16,Apoio!$A$23:$J$27,COLUMNS(CLASSIFICAÇÃO!$N$13:P15)+1,FALSE)</f>
        <v>0</v>
      </c>
      <c r="Q16" s="9">
        <f>VLOOKUP($M16,Apoio!$A$23:$J$27,COLUMNS(CLASSIFICAÇÃO!$N$13:Q15)+1,FALSE)</f>
        <v>0</v>
      </c>
      <c r="R16" s="9">
        <f>VLOOKUP($M16,Apoio!$A$23:$J$27,COLUMNS(CLASSIFICAÇÃO!$N$13:R15)+1,FALSE)</f>
        <v>0</v>
      </c>
      <c r="S16" s="9">
        <f>VLOOKUP($M16,Apoio!$A$23:$J$27,COLUMNS(CLASSIFICAÇÃO!$N$13:S15)+1,FALSE)</f>
        <v>0</v>
      </c>
      <c r="T16" s="9">
        <f>VLOOKUP($M16,Apoio!$A$23:$J$27,COLUMNS(CLASSIFICAÇÃO!$N$13:T15)+1,FALSE)</f>
        <v>0</v>
      </c>
      <c r="U16" s="9">
        <f>VLOOKUP($M16,Apoio!$A$23:$J$27,COLUMNS(CLASSIFICAÇÃO!$N$13:U15)+1,FALSE)</f>
        <v>0</v>
      </c>
      <c r="V16" s="9">
        <f>VLOOKUP($M16,Apoio!$A$23:$J$27,COLUMNS(CLASSIFICAÇÃO!$N$13:V15)+1,FALSE)</f>
        <v>0</v>
      </c>
      <c r="X16" s="17">
        <v>11</v>
      </c>
      <c r="Y16" s="14" t="str">
        <f ca="1">IF(SORTEIO!B12&lt;&gt;"",SORTEIO!B12,VLOOKUP($X16,Apoio!$Q$3:$AB$18,COLUMNS(CLASSIFICAÇÃO!$Y$5:Y15)+1,FALSE))</f>
        <v>São Bento</v>
      </c>
      <c r="Z16" s="9">
        <f ca="1">VLOOKUP($X16,Apoio!$Q$3:$AB$18,COLUMNS(CLASSIFICAÇÃO!$Y$5:Z15)+1,FALSE)</f>
        <v>0</v>
      </c>
      <c r="AA16" s="9">
        <f ca="1">VLOOKUP($X16,Apoio!$Q$3:$AB$18,COLUMNS(CLASSIFICAÇÃO!$Y$5:AA15)+1,FALSE)</f>
        <v>0</v>
      </c>
      <c r="AB16" s="9">
        <f ca="1">VLOOKUP($X16,Apoio!$Q$3:$AB$18,COLUMNS(CLASSIFICAÇÃO!$Y$5:AB15)+1,FALSE)</f>
        <v>0</v>
      </c>
      <c r="AC16" s="9">
        <f ca="1">VLOOKUP($X16,Apoio!$Q$3:$AB$18,COLUMNS(CLASSIFICAÇÃO!$Y$5:AC15)+1,FALSE)</f>
        <v>0</v>
      </c>
      <c r="AD16" s="9">
        <f ca="1">VLOOKUP($X16,Apoio!$Q$3:$AB$18,COLUMNS(CLASSIFICAÇÃO!$Y$5:AD15)+1,FALSE)</f>
        <v>0</v>
      </c>
      <c r="AE16" s="9">
        <f ca="1">VLOOKUP($X16,Apoio!$Q$3:$AB$18,COLUMNS(CLASSIFICAÇÃO!$Y$5:AE15)+1,FALSE)</f>
        <v>0</v>
      </c>
      <c r="AF16" s="9">
        <f ca="1">VLOOKUP($X16,Apoio!$Q$3:$AB$18,COLUMNS(CLASSIFICAÇÃO!$Y$5:AF15)+1,FALSE)</f>
        <v>0</v>
      </c>
      <c r="AG16" s="9">
        <f ca="1">VLOOKUP($X16,Apoio!$Q$3:$AB$18,COLUMNS(CLASSIFICAÇÃO!$Y$5:AG15)+1,FALSE)</f>
        <v>0</v>
      </c>
      <c r="AH16" s="45" t="str">
        <f ca="1">IFERROR(VLOOKUP(X16,Apoio!$Q$2:$AD$18,14,FALSE),"-")</f>
        <v>-</v>
      </c>
    </row>
    <row r="17" spans="1:34" x14ac:dyDescent="0.3">
      <c r="B17" s="17">
        <v>4</v>
      </c>
      <c r="C17" s="14" t="str">
        <f>VLOOKUP($B17,Apoio!$A$16:$J$20,COLUMNS(CLASSIFICAÇÃO!$C$13:C16)+1,FALSE)</f>
        <v>São Bento</v>
      </c>
      <c r="D17" s="9">
        <f>VLOOKUP($B17,Apoio!$A$16:$J$20,COLUMNS(CLASSIFICAÇÃO!$C$13:D16)+1,FALSE)</f>
        <v>0</v>
      </c>
      <c r="E17" s="9">
        <f>VLOOKUP($B17,Apoio!$A$16:$J$20,COLUMNS(CLASSIFICAÇÃO!$C$13:E16)+1,FALSE)</f>
        <v>0</v>
      </c>
      <c r="F17" s="9">
        <f>VLOOKUP($B17,Apoio!$A$16:$J$20,COLUMNS(CLASSIFICAÇÃO!$C$13:F16)+1,FALSE)</f>
        <v>0</v>
      </c>
      <c r="G17" s="9">
        <f>VLOOKUP($B17,Apoio!$A$16:$J$20,COLUMNS(CLASSIFICAÇÃO!$C$13:G16)+1,FALSE)</f>
        <v>0</v>
      </c>
      <c r="H17" s="9">
        <f>VLOOKUP($B17,Apoio!$A$16:$J$20,COLUMNS(CLASSIFICAÇÃO!$C$13:H16)+1,FALSE)</f>
        <v>0</v>
      </c>
      <c r="I17" s="9">
        <f>VLOOKUP($B17,Apoio!$A$16:$J$20,COLUMNS(CLASSIFICAÇÃO!$C$13:I16)+1,FALSE)</f>
        <v>0</v>
      </c>
      <c r="J17" s="9">
        <f>VLOOKUP($B17,Apoio!$A$16:$J$20,COLUMNS(CLASSIFICAÇÃO!$C$13:J16)+1,FALSE)</f>
        <v>0</v>
      </c>
      <c r="K17" s="9">
        <f>VLOOKUP($B17,Apoio!$A$16:$J$20,COLUMNS(CLASSIFICAÇÃO!$C$13:K16)+1,FALSE)</f>
        <v>0</v>
      </c>
      <c r="M17" s="17">
        <v>4</v>
      </c>
      <c r="N17" s="14" t="str">
        <f>VLOOKUP($M17,Apoio!$A$23:$J$27,COLUMNS(CLASSIFICAÇÃO!$N$13:N16)+1,FALSE)</f>
        <v>São Bernardo</v>
      </c>
      <c r="O17" s="9">
        <f>VLOOKUP($M17,Apoio!$A$23:$J$27,COLUMNS(CLASSIFICAÇÃO!$N$13:O16)+1,FALSE)</f>
        <v>0</v>
      </c>
      <c r="P17" s="9">
        <f>VLOOKUP($M17,Apoio!$A$23:$J$27,COLUMNS(CLASSIFICAÇÃO!$N$13:P16)+1,FALSE)</f>
        <v>0</v>
      </c>
      <c r="Q17" s="9">
        <f>VLOOKUP($M17,Apoio!$A$23:$J$27,COLUMNS(CLASSIFICAÇÃO!$N$13:Q16)+1,FALSE)</f>
        <v>0</v>
      </c>
      <c r="R17" s="9">
        <f>VLOOKUP($M17,Apoio!$A$23:$J$27,COLUMNS(CLASSIFICAÇÃO!$N$13:R16)+1,FALSE)</f>
        <v>0</v>
      </c>
      <c r="S17" s="9">
        <f>VLOOKUP($M17,Apoio!$A$23:$J$27,COLUMNS(CLASSIFICAÇÃO!$N$13:S16)+1,FALSE)</f>
        <v>0</v>
      </c>
      <c r="T17" s="9">
        <f>VLOOKUP($M17,Apoio!$A$23:$J$27,COLUMNS(CLASSIFICAÇÃO!$N$13:T16)+1,FALSE)</f>
        <v>0</v>
      </c>
      <c r="U17" s="9">
        <f>VLOOKUP($M17,Apoio!$A$23:$J$27,COLUMNS(CLASSIFICAÇÃO!$N$13:U16)+1,FALSE)</f>
        <v>0</v>
      </c>
      <c r="V17" s="9">
        <f>VLOOKUP($M17,Apoio!$A$23:$J$27,COLUMNS(CLASSIFICAÇÃO!$N$13:V16)+1,FALSE)</f>
        <v>0</v>
      </c>
      <c r="X17" s="17">
        <v>12</v>
      </c>
      <c r="Y17" s="14" t="str">
        <f ca="1">IF(SORTEIO!B13&lt;&gt;"",SORTEIO!B13,VLOOKUP($X17,Apoio!$Q$3:$AB$18,COLUMNS(CLASSIFICAÇÃO!$Y$5:Y16)+1,FALSE))</f>
        <v>Santo André</v>
      </c>
      <c r="Z17" s="9">
        <f ca="1">VLOOKUP($X17,Apoio!$Q$3:$AB$18,COLUMNS(CLASSIFICAÇÃO!$Y$5:Z16)+1,FALSE)</f>
        <v>0</v>
      </c>
      <c r="AA17" s="9">
        <f ca="1">VLOOKUP($X17,Apoio!$Q$3:$AB$18,COLUMNS(CLASSIFICAÇÃO!$Y$5:AA16)+1,FALSE)</f>
        <v>0</v>
      </c>
      <c r="AB17" s="9">
        <f ca="1">VLOOKUP($X17,Apoio!$Q$3:$AB$18,COLUMNS(CLASSIFICAÇÃO!$Y$5:AB16)+1,FALSE)</f>
        <v>0</v>
      </c>
      <c r="AC17" s="9">
        <f ca="1">VLOOKUP($X17,Apoio!$Q$3:$AB$18,COLUMNS(CLASSIFICAÇÃO!$Y$5:AC16)+1,FALSE)</f>
        <v>0</v>
      </c>
      <c r="AD17" s="9">
        <f ca="1">VLOOKUP($X17,Apoio!$Q$3:$AB$18,COLUMNS(CLASSIFICAÇÃO!$Y$5:AD16)+1,FALSE)</f>
        <v>0</v>
      </c>
      <c r="AE17" s="9">
        <f ca="1">VLOOKUP($X17,Apoio!$Q$3:$AB$18,COLUMNS(CLASSIFICAÇÃO!$Y$5:AE16)+1,FALSE)</f>
        <v>0</v>
      </c>
      <c r="AF17" s="9">
        <f ca="1">VLOOKUP($X17,Apoio!$Q$3:$AB$18,COLUMNS(CLASSIFICAÇÃO!$Y$5:AF16)+1,FALSE)</f>
        <v>0</v>
      </c>
      <c r="AG17" s="9">
        <f ca="1">VLOOKUP($X17,Apoio!$Q$3:$AB$18,COLUMNS(CLASSIFICAÇÃO!$Y$5:AG16)+1,FALSE)</f>
        <v>0</v>
      </c>
      <c r="AH17" s="45" t="str">
        <f ca="1">IFERROR(VLOOKUP(X17,Apoio!$Q$2:$AD$18,14,FALSE),"-")</f>
        <v>-</v>
      </c>
    </row>
    <row r="18" spans="1:34" x14ac:dyDescent="0.3">
      <c r="X18" s="17">
        <v>13</v>
      </c>
      <c r="Y18" s="14" t="str">
        <f ca="1">IF(SORTEIO!B14&lt;&gt;"",SORTEIO!B14,VLOOKUP($X18,Apoio!$Q$3:$AB$18,COLUMNS(CLASSIFICAÇÃO!$Y$5:Y17)+1,FALSE))</f>
        <v>Santos</v>
      </c>
      <c r="Z18" s="9">
        <f ca="1">VLOOKUP($X18,Apoio!$Q$3:$AB$18,COLUMNS(CLASSIFICAÇÃO!$Y$5:Z17)+1,FALSE)</f>
        <v>0</v>
      </c>
      <c r="AA18" s="9">
        <f ca="1">VLOOKUP($X18,Apoio!$Q$3:$AB$18,COLUMNS(CLASSIFICAÇÃO!$Y$5:AA17)+1,FALSE)</f>
        <v>0</v>
      </c>
      <c r="AB18" s="9">
        <f ca="1">VLOOKUP($X18,Apoio!$Q$3:$AB$18,COLUMNS(CLASSIFICAÇÃO!$Y$5:AB17)+1,FALSE)</f>
        <v>0</v>
      </c>
      <c r="AC18" s="9">
        <f ca="1">VLOOKUP($X18,Apoio!$Q$3:$AB$18,COLUMNS(CLASSIFICAÇÃO!$Y$5:AC17)+1,FALSE)</f>
        <v>0</v>
      </c>
      <c r="AD18" s="9">
        <f ca="1">VLOOKUP($X18,Apoio!$Q$3:$AB$18,COLUMNS(CLASSIFICAÇÃO!$Y$5:AD17)+1,FALSE)</f>
        <v>0</v>
      </c>
      <c r="AE18" s="9">
        <f ca="1">VLOOKUP($X18,Apoio!$Q$3:$AB$18,COLUMNS(CLASSIFICAÇÃO!$Y$5:AE17)+1,FALSE)</f>
        <v>0</v>
      </c>
      <c r="AF18" s="9">
        <f ca="1">VLOOKUP($X18,Apoio!$Q$3:$AB$18,COLUMNS(CLASSIFICAÇÃO!$Y$5:AF17)+1,FALSE)</f>
        <v>0</v>
      </c>
      <c r="AG18" s="9">
        <f ca="1">VLOOKUP($X18,Apoio!$Q$3:$AB$18,COLUMNS(CLASSIFICAÇÃO!$Y$5:AG17)+1,FALSE)</f>
        <v>0</v>
      </c>
      <c r="AH18" s="45" t="str">
        <f ca="1">IFERROR(VLOOKUP(X18,Apoio!$Q$2:$AD$18,14,FALSE),"-")</f>
        <v>-</v>
      </c>
    </row>
    <row r="19" spans="1:34" x14ac:dyDescent="0.3">
      <c r="B19" s="94" t="s">
        <v>77</v>
      </c>
      <c r="C19" s="94"/>
      <c r="D19" s="94"/>
      <c r="E19" s="94"/>
      <c r="F19" s="94"/>
      <c r="G19" s="94"/>
      <c r="H19" s="94"/>
      <c r="I19" s="94"/>
      <c r="J19" s="94"/>
      <c r="K19" s="94"/>
      <c r="M19" s="108"/>
      <c r="N19" s="109"/>
      <c r="O19" s="109"/>
      <c r="P19" s="101" t="s">
        <v>78</v>
      </c>
      <c r="Q19" s="102"/>
      <c r="R19" s="102"/>
      <c r="S19" s="102"/>
      <c r="T19" s="102"/>
      <c r="U19" s="102"/>
      <c r="V19" s="103"/>
      <c r="X19" s="17">
        <v>14</v>
      </c>
      <c r="Y19" s="14" t="str">
        <f ca="1">IF(SORTEIO!B15&lt;&gt;"",SORTEIO!B15,VLOOKUP($X19,Apoio!$Q$3:$AB$18,COLUMNS(CLASSIFICAÇÃO!$Y$5:Y18)+1,FALSE))</f>
        <v>Portuguesa</v>
      </c>
      <c r="Z19" s="9">
        <f ca="1">VLOOKUP($X19,Apoio!$Q$3:$AB$18,COLUMNS(CLASSIFICAÇÃO!$Y$5:Z18)+1,FALSE)</f>
        <v>0</v>
      </c>
      <c r="AA19" s="9">
        <f ca="1">VLOOKUP($X19,Apoio!$Q$3:$AB$18,COLUMNS(CLASSIFICAÇÃO!$Y$5:AA18)+1,FALSE)</f>
        <v>0</v>
      </c>
      <c r="AB19" s="9">
        <f ca="1">VLOOKUP($X19,Apoio!$Q$3:$AB$18,COLUMNS(CLASSIFICAÇÃO!$Y$5:AB18)+1,FALSE)</f>
        <v>0</v>
      </c>
      <c r="AC19" s="9">
        <f ca="1">VLOOKUP($X19,Apoio!$Q$3:$AB$18,COLUMNS(CLASSIFICAÇÃO!$Y$5:AC18)+1,FALSE)</f>
        <v>0</v>
      </c>
      <c r="AD19" s="9">
        <f ca="1">VLOOKUP($X19,Apoio!$Q$3:$AB$18,COLUMNS(CLASSIFICAÇÃO!$Y$5:AD18)+1,FALSE)</f>
        <v>0</v>
      </c>
      <c r="AE19" s="9">
        <f ca="1">VLOOKUP($X19,Apoio!$Q$3:$AB$18,COLUMNS(CLASSIFICAÇÃO!$Y$5:AE18)+1,FALSE)</f>
        <v>0</v>
      </c>
      <c r="AF19" s="9">
        <f ca="1">VLOOKUP($X19,Apoio!$Q$3:$AB$18,COLUMNS(CLASSIFICAÇÃO!$Y$5:AF18)+1,FALSE)</f>
        <v>0</v>
      </c>
      <c r="AG19" s="9">
        <f ca="1">VLOOKUP($X19,Apoio!$Q$3:$AB$18,COLUMNS(CLASSIFICAÇÃO!$Y$5:AG18)+1,FALSE)</f>
        <v>0</v>
      </c>
      <c r="AH19" s="45" t="str">
        <f ca="1">IFERROR(VLOOKUP(X19,Apoio!$Q$2:$AD$18,14,FALSE),"-")</f>
        <v>-</v>
      </c>
    </row>
    <row r="20" spans="1:34" ht="14.4" customHeight="1" x14ac:dyDescent="0.3">
      <c r="B20" s="90" t="s">
        <v>1</v>
      </c>
      <c r="C20" s="91"/>
      <c r="D20" s="91"/>
      <c r="E20" s="91"/>
      <c r="F20" s="91"/>
      <c r="G20" s="91"/>
      <c r="H20" s="91"/>
      <c r="I20" s="91"/>
      <c r="J20" s="91"/>
      <c r="K20" s="92"/>
      <c r="M20" s="110"/>
      <c r="N20" s="111"/>
      <c r="O20" s="111"/>
      <c r="P20" s="95" t="str">
        <f ca="1">IFERROR(VLOOKUP(B20,Y6:AH21,10,0)/100,"")</f>
        <v/>
      </c>
      <c r="Q20" s="96"/>
      <c r="R20" s="96"/>
      <c r="S20" s="96"/>
      <c r="T20" s="96"/>
      <c r="U20" s="96"/>
      <c r="V20" s="97"/>
      <c r="X20" s="17">
        <v>15</v>
      </c>
      <c r="Y20" s="14" t="str">
        <f ca="1">IF(SORTEIO!B16&lt;&gt;"",SORTEIO!B16,VLOOKUP($X20,Apoio!$Q$3:$AB$18,COLUMNS(CLASSIFICAÇÃO!$Y$5:Y19)+1,FALSE))</f>
        <v>São Bernardo</v>
      </c>
      <c r="Z20" s="9">
        <f ca="1">VLOOKUP($X20,Apoio!$Q$3:$AB$18,COLUMNS(CLASSIFICAÇÃO!$Y$5:Z19)+1,FALSE)</f>
        <v>0</v>
      </c>
      <c r="AA20" s="9">
        <f ca="1">VLOOKUP($X20,Apoio!$Q$3:$AB$18,COLUMNS(CLASSIFICAÇÃO!$Y$5:AA19)+1,FALSE)</f>
        <v>0</v>
      </c>
      <c r="AB20" s="9">
        <f ca="1">VLOOKUP($X20,Apoio!$Q$3:$AB$18,COLUMNS(CLASSIFICAÇÃO!$Y$5:AB19)+1,FALSE)</f>
        <v>0</v>
      </c>
      <c r="AC20" s="9">
        <f ca="1">VLOOKUP($X20,Apoio!$Q$3:$AB$18,COLUMNS(CLASSIFICAÇÃO!$Y$5:AC19)+1,FALSE)</f>
        <v>0</v>
      </c>
      <c r="AD20" s="9">
        <f ca="1">VLOOKUP($X20,Apoio!$Q$3:$AB$18,COLUMNS(CLASSIFICAÇÃO!$Y$5:AD19)+1,FALSE)</f>
        <v>0</v>
      </c>
      <c r="AE20" s="9">
        <f ca="1">VLOOKUP($X20,Apoio!$Q$3:$AB$18,COLUMNS(CLASSIFICAÇÃO!$Y$5:AE19)+1,FALSE)</f>
        <v>0</v>
      </c>
      <c r="AF20" s="9">
        <f ca="1">VLOOKUP($X20,Apoio!$Q$3:$AB$18,COLUMNS(CLASSIFICAÇÃO!$Y$5:AF19)+1,FALSE)</f>
        <v>0</v>
      </c>
      <c r="AG20" s="9">
        <f ca="1">VLOOKUP($X20,Apoio!$Q$3:$AB$18,COLUMNS(CLASSIFICAÇÃO!$Y$5:AG19)+1,FALSE)</f>
        <v>0</v>
      </c>
      <c r="AH20" s="45" t="str">
        <f ca="1">IFERROR(VLOOKUP(X20,Apoio!$Q$2:$AD$18,14,FALSE),"-")</f>
        <v>-</v>
      </c>
    </row>
    <row r="21" spans="1:34" ht="18" customHeight="1" x14ac:dyDescent="0.3">
      <c r="B21" s="104" t="s">
        <v>79</v>
      </c>
      <c r="C21" s="104"/>
      <c r="D21" s="104" t="s">
        <v>39</v>
      </c>
      <c r="E21" s="104"/>
      <c r="F21" s="104"/>
      <c r="G21" s="104"/>
      <c r="H21" s="104" t="s">
        <v>80</v>
      </c>
      <c r="I21" s="104"/>
      <c r="J21" s="104"/>
      <c r="K21" s="104"/>
      <c r="M21" s="110"/>
      <c r="N21" s="111"/>
      <c r="O21" s="111"/>
      <c r="P21" s="95"/>
      <c r="Q21" s="96"/>
      <c r="R21" s="96"/>
      <c r="S21" s="96"/>
      <c r="T21" s="96"/>
      <c r="U21" s="96"/>
      <c r="V21" s="97"/>
      <c r="X21" s="17">
        <v>16</v>
      </c>
      <c r="Y21" s="14" t="str">
        <f ca="1">IF(SORTEIO!B17&lt;&gt;"",SORTEIO!B17,VLOOKUP($X21,Apoio!$Q$3:$AB$18,COLUMNS(CLASSIFICAÇÃO!$Y$5:Y20)+1,FALSE))</f>
        <v>São Paulo</v>
      </c>
      <c r="Z21" s="9">
        <f ca="1">VLOOKUP($X21,Apoio!$Q$3:$AB$18,COLUMNS(CLASSIFICAÇÃO!$Y$5:Z20)+1,FALSE)</f>
        <v>0</v>
      </c>
      <c r="AA21" s="9">
        <f ca="1">VLOOKUP($X21,Apoio!$Q$3:$AB$18,COLUMNS(CLASSIFICAÇÃO!$Y$5:AA20)+1,FALSE)</f>
        <v>0</v>
      </c>
      <c r="AB21" s="9">
        <f ca="1">VLOOKUP($X21,Apoio!$Q$3:$AB$18,COLUMNS(CLASSIFICAÇÃO!$Y$5:AB20)+1,FALSE)</f>
        <v>0</v>
      </c>
      <c r="AC21" s="9">
        <f ca="1">VLOOKUP($X21,Apoio!$Q$3:$AB$18,COLUMNS(CLASSIFICAÇÃO!$Y$5:AC20)+1,FALSE)</f>
        <v>0</v>
      </c>
      <c r="AD21" s="9">
        <f ca="1">VLOOKUP($X21,Apoio!$Q$3:$AB$18,COLUMNS(CLASSIFICAÇÃO!$Y$5:AD20)+1,FALSE)</f>
        <v>0</v>
      </c>
      <c r="AE21" s="9">
        <f ca="1">VLOOKUP($X21,Apoio!$Q$3:$AB$18,COLUMNS(CLASSIFICAÇÃO!$Y$5:AE20)+1,FALSE)</f>
        <v>0</v>
      </c>
      <c r="AF21" s="9">
        <f ca="1">VLOOKUP($X21,Apoio!$Q$3:$AB$18,COLUMNS(CLASSIFICAÇÃO!$Y$5:AF20)+1,FALSE)</f>
        <v>0</v>
      </c>
      <c r="AG21" s="9">
        <f ca="1">VLOOKUP($X21,Apoio!$Q$3:$AB$18,COLUMNS(CLASSIFICAÇÃO!$Y$5:AG20)+1,FALSE)</f>
        <v>0</v>
      </c>
      <c r="AH21" s="45" t="str">
        <f ca="1">IFERROR(VLOOKUP(X21,Apoio!$Q$2:$AD$18,14,FALSE),"-")</f>
        <v>-</v>
      </c>
    </row>
    <row r="22" spans="1:34" ht="5.4" customHeight="1" x14ac:dyDescent="0.3">
      <c r="B22" s="105">
        <f ca="1">IFERROR(VLOOKUP(B20,Y6:AH21,4,0),"")</f>
        <v>0</v>
      </c>
      <c r="C22" s="105"/>
      <c r="D22" s="105">
        <f ca="1">IFERROR(VLOOKUP(B20,Y6:AH21,5,0),"")</f>
        <v>0</v>
      </c>
      <c r="E22" s="105"/>
      <c r="F22" s="105"/>
      <c r="G22" s="105"/>
      <c r="H22" s="105">
        <f ca="1">IFERROR(VLOOKUP(B20,Y6:AH21,6,0),"")</f>
        <v>0</v>
      </c>
      <c r="I22" s="105"/>
      <c r="J22" s="105"/>
      <c r="K22" s="105"/>
      <c r="M22" s="110"/>
      <c r="N22" s="111"/>
      <c r="O22" s="111"/>
      <c r="P22" s="95"/>
      <c r="Q22" s="96"/>
      <c r="R22" s="96"/>
      <c r="S22" s="96"/>
      <c r="T22" s="96"/>
      <c r="U22" s="96"/>
      <c r="V22" s="97"/>
    </row>
    <row r="23" spans="1:34" ht="14.4" customHeight="1" x14ac:dyDescent="0.3">
      <c r="B23" s="106"/>
      <c r="C23" s="106"/>
      <c r="D23" s="106"/>
      <c r="E23" s="106"/>
      <c r="F23" s="106"/>
      <c r="G23" s="106"/>
      <c r="H23" s="106"/>
      <c r="I23" s="106"/>
      <c r="J23" s="106"/>
      <c r="K23" s="106"/>
      <c r="M23" s="110"/>
      <c r="N23" s="111"/>
      <c r="O23" s="111"/>
      <c r="P23" s="95"/>
      <c r="Q23" s="96"/>
      <c r="R23" s="96"/>
      <c r="S23" s="96"/>
      <c r="T23" s="96"/>
      <c r="U23" s="96"/>
      <c r="V23" s="97"/>
      <c r="X23" s="77" t="s">
        <v>85</v>
      </c>
      <c r="Y23" s="78"/>
      <c r="Z23" s="78"/>
      <c r="AA23" s="78"/>
      <c r="AB23" s="78"/>
      <c r="AC23" s="78"/>
      <c r="AD23" s="78"/>
      <c r="AE23" s="78"/>
      <c r="AF23" s="78"/>
      <c r="AG23" s="78"/>
      <c r="AH23" s="79"/>
    </row>
    <row r="24" spans="1:34" ht="14.4" customHeight="1" x14ac:dyDescent="0.3">
      <c r="B24" s="107"/>
      <c r="C24" s="107"/>
      <c r="D24" s="107"/>
      <c r="E24" s="107"/>
      <c r="F24" s="107"/>
      <c r="G24" s="107"/>
      <c r="H24" s="107"/>
      <c r="I24" s="107"/>
      <c r="J24" s="107"/>
      <c r="K24" s="107"/>
      <c r="M24" s="112"/>
      <c r="N24" s="113"/>
      <c r="O24" s="113"/>
      <c r="P24" s="98"/>
      <c r="Q24" s="99"/>
      <c r="R24" s="99"/>
      <c r="S24" s="99"/>
      <c r="T24" s="99"/>
      <c r="U24" s="99"/>
      <c r="V24" s="100"/>
      <c r="X24" s="80"/>
      <c r="Y24" s="81"/>
      <c r="Z24" s="81"/>
      <c r="AA24" s="81"/>
      <c r="AB24" s="81"/>
      <c r="AC24" s="81"/>
      <c r="AD24" s="81"/>
      <c r="AE24" s="81"/>
      <c r="AF24" s="81"/>
      <c r="AG24" s="81"/>
      <c r="AH24" s="82"/>
    </row>
    <row r="25" spans="1:34" ht="14.4" customHeight="1" x14ac:dyDescent="0.3">
      <c r="B25" s="47"/>
      <c r="C25" s="47"/>
      <c r="D25" s="47"/>
      <c r="E25" s="47"/>
      <c r="F25" s="47"/>
      <c r="G25" s="47"/>
      <c r="H25" s="47"/>
      <c r="I25" s="47"/>
      <c r="J25" s="47"/>
      <c r="K25" s="47"/>
      <c r="L25" s="47"/>
      <c r="M25" s="47"/>
      <c r="N25" s="47"/>
      <c r="O25" s="47"/>
      <c r="P25" s="47"/>
      <c r="Q25" s="47"/>
      <c r="R25" s="47"/>
      <c r="S25" s="47"/>
      <c r="T25" s="47"/>
      <c r="U25" s="47"/>
      <c r="V25" s="47"/>
      <c r="X25" s="80"/>
      <c r="Y25" s="81"/>
      <c r="Z25" s="81"/>
      <c r="AA25" s="81"/>
      <c r="AB25" s="81"/>
      <c r="AC25" s="81"/>
      <c r="AD25" s="81"/>
      <c r="AE25" s="81"/>
      <c r="AF25" s="81"/>
      <c r="AG25" s="81"/>
      <c r="AH25" s="82"/>
    </row>
    <row r="26" spans="1:34" x14ac:dyDescent="0.3">
      <c r="A26" s="47"/>
      <c r="B26" s="46"/>
      <c r="C26" s="53" t="str">
        <f>CONCATENATE("Gols do ",B20)</f>
        <v>Gols do Bragantino</v>
      </c>
      <c r="D26" s="53"/>
      <c r="E26" s="53"/>
      <c r="F26" s="47"/>
      <c r="G26" s="47"/>
      <c r="H26" s="47"/>
      <c r="I26" s="47"/>
      <c r="J26" s="47"/>
      <c r="K26" s="47"/>
      <c r="L26" s="47"/>
      <c r="M26" s="47"/>
      <c r="N26" s="47"/>
      <c r="O26" s="47"/>
      <c r="P26" s="47"/>
      <c r="Q26" s="47"/>
      <c r="R26" s="47"/>
      <c r="S26" s="47"/>
      <c r="T26" s="47"/>
      <c r="U26" s="47"/>
      <c r="V26" s="47"/>
      <c r="X26" s="83"/>
      <c r="Y26" s="84"/>
      <c r="Z26" s="84"/>
      <c r="AA26" s="84"/>
      <c r="AB26" s="84"/>
      <c r="AC26" s="84"/>
      <c r="AD26" s="84"/>
      <c r="AE26" s="84"/>
      <c r="AF26" s="84"/>
      <c r="AG26" s="84"/>
      <c r="AH26" s="85"/>
    </row>
    <row r="27" spans="1:34" x14ac:dyDescent="0.3">
      <c r="A27" s="47"/>
      <c r="B27" s="46"/>
      <c r="C27" s="53" t="s">
        <v>81</v>
      </c>
      <c r="D27" s="53" t="s">
        <v>82</v>
      </c>
      <c r="E27" s="53"/>
      <c r="F27" s="47"/>
      <c r="G27" s="47"/>
      <c r="H27" s="47"/>
      <c r="I27" s="47"/>
      <c r="J27" s="47"/>
      <c r="K27" s="47"/>
      <c r="L27" s="47"/>
      <c r="M27" s="47"/>
      <c r="N27" s="47"/>
      <c r="O27" s="47"/>
      <c r="P27" s="47"/>
      <c r="Q27" s="47"/>
      <c r="R27" s="47"/>
      <c r="S27" s="47"/>
      <c r="T27" s="47"/>
      <c r="U27" s="47"/>
      <c r="V27" s="47"/>
    </row>
    <row r="28" spans="1:34" x14ac:dyDescent="0.3">
      <c r="A28" s="47"/>
      <c r="B28" s="46"/>
      <c r="C28" s="53">
        <f ca="1">IFERROR(VLOOKUP(B20,Y6:AH21,7,0),"")</f>
        <v>0</v>
      </c>
      <c r="D28" s="53">
        <f ca="1">IFERROR(-VLOOKUP(B20,Y6:AH21,8,0),"")</f>
        <v>0</v>
      </c>
      <c r="E28" s="53"/>
      <c r="F28" s="47"/>
      <c r="G28" s="47"/>
      <c r="H28" s="47"/>
      <c r="I28" s="47"/>
      <c r="J28" s="47"/>
      <c r="K28" s="47"/>
      <c r="L28" s="47"/>
      <c r="M28" s="47"/>
      <c r="N28" s="47"/>
      <c r="O28" s="47"/>
      <c r="P28" s="47"/>
      <c r="Q28" s="47"/>
      <c r="R28" s="47"/>
      <c r="S28" s="47"/>
      <c r="T28" s="47"/>
      <c r="U28" s="47"/>
      <c r="V28" s="47"/>
    </row>
    <row r="29" spans="1:34" x14ac:dyDescent="0.3">
      <c r="A29" s="47"/>
      <c r="B29" s="46"/>
      <c r="C29" s="46"/>
      <c r="D29" s="46"/>
      <c r="E29" s="46"/>
      <c r="F29" s="47"/>
      <c r="G29" s="47"/>
      <c r="H29" s="47"/>
      <c r="I29" s="47"/>
      <c r="J29" s="47"/>
      <c r="K29" s="47"/>
      <c r="L29" s="47"/>
      <c r="M29" s="47"/>
      <c r="N29" s="47"/>
      <c r="O29" s="47"/>
      <c r="P29" s="47"/>
      <c r="Q29" s="47"/>
      <c r="R29" s="47"/>
      <c r="S29" s="47"/>
      <c r="T29" s="47"/>
      <c r="U29" s="47"/>
      <c r="V29" s="47"/>
      <c r="X29" s="86" t="s">
        <v>95</v>
      </c>
      <c r="Y29" s="87"/>
      <c r="Z29" s="87"/>
      <c r="AA29" s="87"/>
      <c r="AB29" s="87"/>
      <c r="AC29" s="87"/>
      <c r="AD29" s="87"/>
      <c r="AE29" s="87"/>
      <c r="AF29" s="87"/>
      <c r="AG29" s="87"/>
      <c r="AH29" s="88"/>
    </row>
    <row r="30" spans="1:34" x14ac:dyDescent="0.3">
      <c r="A30" s="47"/>
      <c r="B30" s="47"/>
      <c r="C30" s="47"/>
      <c r="D30" s="47"/>
      <c r="E30" s="47"/>
      <c r="F30" s="47"/>
      <c r="G30" s="47"/>
      <c r="H30" s="47"/>
      <c r="I30" s="47"/>
      <c r="J30" s="47"/>
      <c r="K30" s="47"/>
      <c r="L30" s="47"/>
      <c r="M30" s="47"/>
      <c r="N30" s="47"/>
      <c r="O30" s="47"/>
      <c r="P30" s="47"/>
      <c r="Q30" s="47"/>
      <c r="R30" s="47"/>
      <c r="S30" s="47"/>
      <c r="T30" s="47"/>
      <c r="U30" s="47"/>
      <c r="V30" s="47"/>
    </row>
    <row r="31" spans="1:34" x14ac:dyDescent="0.3">
      <c r="A31" s="47"/>
      <c r="B31" s="47"/>
      <c r="C31" s="47"/>
      <c r="D31" s="47"/>
      <c r="E31" s="47"/>
      <c r="F31" s="47"/>
      <c r="G31" s="47"/>
      <c r="H31" s="47"/>
      <c r="I31" s="47"/>
      <c r="J31" s="47"/>
      <c r="K31" s="47"/>
      <c r="L31" s="47"/>
      <c r="M31" s="47"/>
      <c r="N31" s="47"/>
      <c r="O31" s="47"/>
      <c r="P31" s="47"/>
      <c r="Q31" s="47"/>
      <c r="R31" s="47"/>
      <c r="S31" s="47"/>
      <c r="T31" s="47"/>
      <c r="U31" s="47"/>
      <c r="V31" s="47"/>
    </row>
    <row r="32" spans="1:34" x14ac:dyDescent="0.3">
      <c r="A32" s="47"/>
      <c r="C32" s="47"/>
      <c r="D32" s="47"/>
      <c r="E32" s="47"/>
      <c r="F32" s="47"/>
      <c r="G32" s="47"/>
      <c r="H32" s="47"/>
      <c r="I32" s="47"/>
      <c r="J32" s="47"/>
      <c r="K32" s="47"/>
      <c r="L32" s="47"/>
      <c r="M32" s="47"/>
      <c r="N32" s="47"/>
      <c r="O32" s="47"/>
      <c r="P32" s="47"/>
      <c r="Q32" s="47"/>
      <c r="R32" s="47"/>
      <c r="S32" s="47"/>
      <c r="T32" s="47"/>
      <c r="U32" s="47"/>
      <c r="V32" s="47"/>
    </row>
    <row r="33" spans="3:22" x14ac:dyDescent="0.3">
      <c r="C33" s="47"/>
      <c r="D33" s="47"/>
      <c r="E33" s="47"/>
      <c r="F33" s="47"/>
      <c r="G33" s="47"/>
      <c r="H33" s="47"/>
      <c r="I33" s="47"/>
      <c r="J33" s="47"/>
      <c r="K33" s="47"/>
      <c r="L33" s="47"/>
      <c r="M33" s="47"/>
      <c r="N33" s="47"/>
      <c r="O33" s="47"/>
      <c r="P33" s="47"/>
      <c r="Q33" s="47"/>
      <c r="R33" s="47"/>
      <c r="S33" s="47"/>
      <c r="T33" s="47"/>
      <c r="U33" s="47"/>
      <c r="V33" s="47"/>
    </row>
    <row r="34" spans="3:22" x14ac:dyDescent="0.3">
      <c r="C34" s="47"/>
      <c r="D34" s="47"/>
      <c r="E34" s="47"/>
      <c r="F34" s="47"/>
      <c r="G34" s="47"/>
      <c r="H34" s="47"/>
      <c r="I34" s="47"/>
      <c r="J34" s="47"/>
      <c r="K34" s="47"/>
      <c r="L34" s="47"/>
      <c r="M34" s="47"/>
      <c r="N34" s="47"/>
      <c r="O34" s="47"/>
      <c r="P34" s="47"/>
      <c r="Q34" s="47"/>
      <c r="R34" s="47"/>
      <c r="S34" s="47"/>
      <c r="T34" s="47"/>
      <c r="U34" s="47"/>
      <c r="V34" s="47"/>
    </row>
    <row r="35" spans="3:22" x14ac:dyDescent="0.3">
      <c r="C35" s="47"/>
      <c r="D35" s="47"/>
      <c r="E35" s="47"/>
      <c r="F35" s="47"/>
      <c r="G35" s="47"/>
      <c r="H35" s="47"/>
      <c r="I35" s="47"/>
      <c r="J35" s="47"/>
      <c r="K35" s="47"/>
      <c r="L35" s="47"/>
      <c r="M35" s="47"/>
      <c r="N35" s="47"/>
      <c r="O35" s="47"/>
      <c r="P35" s="47"/>
      <c r="Q35" s="47"/>
      <c r="R35" s="47"/>
      <c r="S35" s="47"/>
      <c r="T35" s="47"/>
      <c r="U35" s="47"/>
      <c r="V35" s="47"/>
    </row>
  </sheetData>
  <mergeCells count="19">
    <mergeCell ref="D22:G24"/>
    <mergeCell ref="H22:K24"/>
    <mergeCell ref="M19:O24"/>
    <mergeCell ref="X23:AH26"/>
    <mergeCell ref="X29:AH29"/>
    <mergeCell ref="B2:AH2"/>
    <mergeCell ref="B20:K20"/>
    <mergeCell ref="B4:K4"/>
    <mergeCell ref="B12:K12"/>
    <mergeCell ref="M12:V12"/>
    <mergeCell ref="M4:V4"/>
    <mergeCell ref="X4:AH4"/>
    <mergeCell ref="B19:K19"/>
    <mergeCell ref="P20:V24"/>
    <mergeCell ref="P19:V19"/>
    <mergeCell ref="B21:C21"/>
    <mergeCell ref="D21:G21"/>
    <mergeCell ref="H21:K21"/>
    <mergeCell ref="B22:C24"/>
  </mergeCells>
  <dataValidations count="1">
    <dataValidation type="list" allowBlank="1" showInputMessage="1" showErrorMessage="1" sqref="B20" xr:uid="{7020A56F-4E30-47E8-A98C-9812774FF6CE}">
      <formula1>clubes</formula1>
    </dataValidation>
  </dataValidations>
  <pageMargins left="0.511811024" right="0.511811024" top="0.78740157499999996" bottom="0.78740157499999996" header="0.31496062000000002" footer="0.31496062000000002"/>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12CC0-160B-4AA0-9B4C-5EED958C84B4}">
  <dimension ref="A1:I17"/>
  <sheetViews>
    <sheetView showGridLines="0" workbookViewId="0">
      <selection activeCell="G16" sqref="G16"/>
    </sheetView>
  </sheetViews>
  <sheetFormatPr defaultRowHeight="14.4" x14ac:dyDescent="0.3"/>
  <cols>
    <col min="1" max="1" width="16.44140625" customWidth="1"/>
    <col min="2" max="2" width="19.109375" customWidth="1"/>
    <col min="3" max="3" width="20.21875" customWidth="1"/>
  </cols>
  <sheetData>
    <row r="1" spans="1:9" x14ac:dyDescent="0.3">
      <c r="A1" s="49" t="s">
        <v>46</v>
      </c>
      <c r="B1" s="49" t="s">
        <v>47</v>
      </c>
      <c r="C1" s="49" t="s">
        <v>48</v>
      </c>
    </row>
    <row r="2" spans="1:9" x14ac:dyDescent="0.3">
      <c r="A2" s="50" t="s">
        <v>6</v>
      </c>
      <c r="B2" s="50"/>
      <c r="C2" s="50"/>
      <c r="F2" s="114" t="s">
        <v>86</v>
      </c>
      <c r="G2" s="115"/>
      <c r="H2" s="115"/>
      <c r="I2" s="116"/>
    </row>
    <row r="3" spans="1:9" x14ac:dyDescent="0.3">
      <c r="A3" s="50" t="s">
        <v>38</v>
      </c>
      <c r="B3" s="50"/>
      <c r="C3" s="50"/>
      <c r="F3" s="117"/>
      <c r="G3" s="118"/>
      <c r="H3" s="118"/>
      <c r="I3" s="119"/>
    </row>
    <row r="4" spans="1:9" x14ac:dyDescent="0.3">
      <c r="A4" s="50" t="s">
        <v>1</v>
      </c>
      <c r="B4" s="50"/>
      <c r="C4" s="50"/>
      <c r="F4" s="117"/>
      <c r="G4" s="118"/>
      <c r="H4" s="118"/>
      <c r="I4" s="119"/>
    </row>
    <row r="5" spans="1:9" x14ac:dyDescent="0.3">
      <c r="A5" s="50" t="s">
        <v>7</v>
      </c>
      <c r="B5" s="50"/>
      <c r="C5" s="50"/>
      <c r="F5" s="117"/>
      <c r="G5" s="118"/>
      <c r="H5" s="118"/>
      <c r="I5" s="119"/>
    </row>
    <row r="6" spans="1:9" x14ac:dyDescent="0.3">
      <c r="A6" s="50" t="s">
        <v>10</v>
      </c>
      <c r="B6" s="50"/>
      <c r="C6" s="50"/>
      <c r="F6" s="117"/>
      <c r="G6" s="118"/>
      <c r="H6" s="118"/>
      <c r="I6" s="119"/>
    </row>
    <row r="7" spans="1:9" x14ac:dyDescent="0.3">
      <c r="A7" s="50" t="s">
        <v>3</v>
      </c>
      <c r="B7" s="50"/>
      <c r="C7" s="50"/>
      <c r="F7" s="117"/>
      <c r="G7" s="118"/>
      <c r="H7" s="118"/>
      <c r="I7" s="119"/>
    </row>
    <row r="8" spans="1:9" x14ac:dyDescent="0.3">
      <c r="A8" s="50" t="s">
        <v>0</v>
      </c>
      <c r="B8" s="50"/>
      <c r="C8" s="50"/>
      <c r="F8" s="120"/>
      <c r="G8" s="121"/>
      <c r="H8" s="121"/>
      <c r="I8" s="122"/>
    </row>
    <row r="9" spans="1:9" x14ac:dyDescent="0.3">
      <c r="A9" s="50" t="s">
        <v>11</v>
      </c>
      <c r="B9" s="50"/>
      <c r="C9" s="50"/>
    </row>
    <row r="10" spans="1:9" x14ac:dyDescent="0.3">
      <c r="A10" s="50" t="s">
        <v>4</v>
      </c>
      <c r="B10" s="50"/>
      <c r="C10" s="50"/>
    </row>
    <row r="11" spans="1:9" x14ac:dyDescent="0.3">
      <c r="A11" s="50" t="s">
        <v>12</v>
      </c>
      <c r="B11" s="50"/>
      <c r="C11" s="50"/>
    </row>
    <row r="12" spans="1:9" x14ac:dyDescent="0.3">
      <c r="A12" s="50" t="s">
        <v>84</v>
      </c>
      <c r="B12" s="50"/>
      <c r="C12" s="50"/>
    </row>
    <row r="13" spans="1:9" x14ac:dyDescent="0.3">
      <c r="A13" s="50" t="s">
        <v>8</v>
      </c>
      <c r="B13" s="50"/>
      <c r="C13" s="50"/>
    </row>
    <row r="14" spans="1:9" x14ac:dyDescent="0.3">
      <c r="A14" s="50" t="s">
        <v>2</v>
      </c>
      <c r="B14" s="50"/>
      <c r="C14" s="50"/>
    </row>
    <row r="15" spans="1:9" x14ac:dyDescent="0.3">
      <c r="A15" s="50" t="s">
        <v>83</v>
      </c>
      <c r="B15" s="50"/>
      <c r="C15" s="50"/>
    </row>
    <row r="16" spans="1:9" x14ac:dyDescent="0.3">
      <c r="A16" s="50" t="s">
        <v>9</v>
      </c>
      <c r="B16" s="50"/>
      <c r="C16" s="50"/>
    </row>
    <row r="17" spans="1:3" x14ac:dyDescent="0.3">
      <c r="A17" s="50" t="s">
        <v>5</v>
      </c>
      <c r="B17" s="50"/>
      <c r="C17" s="50"/>
    </row>
  </sheetData>
  <sortState xmlns:xlrd2="http://schemas.microsoft.com/office/spreadsheetml/2017/richdata2" ref="A2:A17">
    <sortCondition ref="A2:A17"/>
  </sortState>
  <mergeCells count="1">
    <mergeCell ref="F2:I8"/>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22C35-3CCC-44C3-9CDF-BCA0CD4C14C8}">
  <dimension ref="A1:I17"/>
  <sheetViews>
    <sheetView showGridLines="0" workbookViewId="0">
      <selection activeCell="S8" sqref="S7:S8"/>
    </sheetView>
  </sheetViews>
  <sheetFormatPr defaultRowHeight="14.4" x14ac:dyDescent="0.3"/>
  <cols>
    <col min="2" max="2" width="27.109375" customWidth="1"/>
  </cols>
  <sheetData>
    <row r="1" spans="1:9" x14ac:dyDescent="0.3">
      <c r="A1" s="49" t="s">
        <v>99</v>
      </c>
      <c r="B1" s="49" t="s">
        <v>46</v>
      </c>
    </row>
    <row r="2" spans="1:9" x14ac:dyDescent="0.3">
      <c r="A2" s="50">
        <v>1</v>
      </c>
      <c r="B2" s="50"/>
    </row>
    <row r="3" spans="1:9" x14ac:dyDescent="0.3">
      <c r="A3" s="50">
        <v>2</v>
      </c>
      <c r="B3" s="50"/>
      <c r="F3" s="114" t="s">
        <v>100</v>
      </c>
      <c r="G3" s="115"/>
      <c r="H3" s="115"/>
      <c r="I3" s="116"/>
    </row>
    <row r="4" spans="1:9" x14ac:dyDescent="0.3">
      <c r="A4" s="50">
        <v>3</v>
      </c>
      <c r="B4" s="50"/>
      <c r="F4" s="117"/>
      <c r="G4" s="118"/>
      <c r="H4" s="118"/>
      <c r="I4" s="119"/>
    </row>
    <row r="5" spans="1:9" x14ac:dyDescent="0.3">
      <c r="A5" s="50">
        <v>4</v>
      </c>
      <c r="B5" s="50"/>
      <c r="F5" s="117"/>
      <c r="G5" s="118"/>
      <c r="H5" s="118"/>
      <c r="I5" s="119"/>
    </row>
    <row r="6" spans="1:9" x14ac:dyDescent="0.3">
      <c r="A6" s="50">
        <v>5</v>
      </c>
      <c r="B6" s="50"/>
      <c r="F6" s="117"/>
      <c r="G6" s="118"/>
      <c r="H6" s="118"/>
      <c r="I6" s="119"/>
    </row>
    <row r="7" spans="1:9" x14ac:dyDescent="0.3">
      <c r="A7" s="50">
        <v>6</v>
      </c>
      <c r="B7" s="50"/>
      <c r="F7" s="117"/>
      <c r="G7" s="118"/>
      <c r="H7" s="118"/>
      <c r="I7" s="119"/>
    </row>
    <row r="8" spans="1:9" x14ac:dyDescent="0.3">
      <c r="A8" s="50">
        <v>7</v>
      </c>
      <c r="B8" s="50"/>
      <c r="F8" s="117"/>
      <c r="G8" s="118"/>
      <c r="H8" s="118"/>
      <c r="I8" s="119"/>
    </row>
    <row r="9" spans="1:9" x14ac:dyDescent="0.3">
      <c r="A9" s="50">
        <v>8</v>
      </c>
      <c r="B9" s="50"/>
      <c r="F9" s="120"/>
      <c r="G9" s="121"/>
      <c r="H9" s="121"/>
      <c r="I9" s="122"/>
    </row>
    <row r="10" spans="1:9" x14ac:dyDescent="0.3">
      <c r="A10" s="50">
        <v>9</v>
      </c>
      <c r="B10" s="50"/>
    </row>
    <row r="11" spans="1:9" x14ac:dyDescent="0.3">
      <c r="A11" s="50">
        <v>10</v>
      </c>
      <c r="B11" s="50"/>
    </row>
    <row r="12" spans="1:9" x14ac:dyDescent="0.3">
      <c r="A12" s="50">
        <v>11</v>
      </c>
      <c r="B12" s="50"/>
    </row>
    <row r="13" spans="1:9" x14ac:dyDescent="0.3">
      <c r="A13" s="50">
        <v>12</v>
      </c>
      <c r="B13" s="50"/>
    </row>
    <row r="14" spans="1:9" x14ac:dyDescent="0.3">
      <c r="A14" s="50">
        <v>13</v>
      </c>
      <c r="B14" s="50"/>
    </row>
    <row r="15" spans="1:9" x14ac:dyDescent="0.3">
      <c r="A15" s="50">
        <v>14</v>
      </c>
      <c r="B15" s="50"/>
    </row>
    <row r="16" spans="1:9" x14ac:dyDescent="0.3">
      <c r="A16" s="50">
        <v>15</v>
      </c>
      <c r="B16" s="50"/>
    </row>
    <row r="17" spans="1:2" x14ac:dyDescent="0.3">
      <c r="A17" s="50">
        <v>16</v>
      </c>
      <c r="B17" s="50"/>
    </row>
  </sheetData>
  <mergeCells count="1">
    <mergeCell ref="F3:I9"/>
  </mergeCells>
  <phoneticPr fontId="6" type="noConversion"/>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5DF78-CCC6-4661-B686-B1AF4C3AD46A}">
  <dimension ref="A1:AD47"/>
  <sheetViews>
    <sheetView showGridLines="0" topLeftCell="A4" zoomScaleNormal="100" workbookViewId="0">
      <selection activeCell="AC4" sqref="AC4"/>
    </sheetView>
  </sheetViews>
  <sheetFormatPr defaultRowHeight="14.4" x14ac:dyDescent="0.3"/>
  <cols>
    <col min="1" max="1" width="13.88671875" style="1" bestFit="1" customWidth="1"/>
    <col min="2" max="2" width="13.88671875" style="4" bestFit="1" customWidth="1"/>
    <col min="3" max="3" width="5.33203125" style="1" bestFit="1" customWidth="1"/>
    <col min="4" max="5" width="4.33203125" style="1" customWidth="1"/>
    <col min="6" max="6" width="5.5546875" style="1" customWidth="1"/>
    <col min="7" max="10" width="4.33203125" style="1" customWidth="1"/>
    <col min="11" max="11" width="7.88671875" style="1" customWidth="1"/>
    <col min="12" max="12" width="9" style="1" customWidth="1"/>
    <col min="13" max="13" width="2.88671875" style="1" customWidth="1"/>
    <col min="14" max="14" width="22.88671875" style="1" customWidth="1"/>
    <col min="15" max="15" width="1.88671875" style="1" customWidth="1"/>
    <col min="16" max="16" width="3.109375" style="1" customWidth="1"/>
    <col min="17" max="17" width="5.5546875" style="1" customWidth="1"/>
    <col min="18" max="18" width="17.21875" style="1" customWidth="1"/>
    <col min="19" max="19" width="3.88671875" style="1" bestFit="1" customWidth="1"/>
    <col min="20" max="20" width="4.88671875" style="1" customWidth="1"/>
    <col min="21" max="21" width="3" style="1" bestFit="1" customWidth="1"/>
    <col min="22" max="22" width="2" style="1" bestFit="1" customWidth="1"/>
    <col min="23" max="23" width="2.21875" style="1" bestFit="1" customWidth="1"/>
    <col min="24" max="25" width="3.33203125" style="1" bestFit="1" customWidth="1"/>
    <col min="26" max="26" width="3.6640625" style="1" bestFit="1" customWidth="1"/>
    <col min="27" max="28" width="10" style="1" bestFit="1" customWidth="1"/>
    <col min="29" max="29" width="16.109375" style="1" bestFit="1" customWidth="1"/>
    <col min="30" max="16384" width="8.88671875" style="1"/>
  </cols>
  <sheetData>
    <row r="1" spans="1:30" x14ac:dyDescent="0.3">
      <c r="B1" s="123" t="s">
        <v>34</v>
      </c>
      <c r="C1" s="123"/>
      <c r="D1" s="123"/>
      <c r="E1" s="123"/>
      <c r="F1" s="123"/>
      <c r="G1" s="123"/>
      <c r="H1" s="123"/>
      <c r="I1" s="123"/>
      <c r="J1" s="123"/>
      <c r="K1" s="2"/>
      <c r="L1" s="2"/>
      <c r="R1" s="123" t="s">
        <v>42</v>
      </c>
      <c r="S1" s="123"/>
      <c r="T1" s="123"/>
      <c r="U1" s="123"/>
      <c r="V1" s="123"/>
      <c r="W1" s="123"/>
      <c r="X1" s="123"/>
      <c r="Y1" s="123"/>
      <c r="Z1" s="123"/>
    </row>
    <row r="2" spans="1:30" x14ac:dyDescent="0.3">
      <c r="B2" s="5" t="s">
        <v>25</v>
      </c>
      <c r="C2" s="2" t="s">
        <v>26</v>
      </c>
      <c r="D2" s="2" t="s">
        <v>27</v>
      </c>
      <c r="E2" s="2" t="s">
        <v>28</v>
      </c>
      <c r="F2" s="2" t="s">
        <v>29</v>
      </c>
      <c r="G2" s="2" t="s">
        <v>30</v>
      </c>
      <c r="H2" s="2" t="s">
        <v>31</v>
      </c>
      <c r="I2" s="2" t="s">
        <v>32</v>
      </c>
      <c r="J2" s="2" t="s">
        <v>33</v>
      </c>
      <c r="K2" s="2" t="s">
        <v>49</v>
      </c>
      <c r="L2" s="2" t="s">
        <v>50</v>
      </c>
      <c r="N2" s="1" t="s">
        <v>41</v>
      </c>
      <c r="R2" s="13" t="s">
        <v>25</v>
      </c>
      <c r="S2" s="13" t="s">
        <v>26</v>
      </c>
      <c r="T2" s="13" t="s">
        <v>27</v>
      </c>
      <c r="U2" s="13" t="s">
        <v>28</v>
      </c>
      <c r="V2" s="13" t="s">
        <v>29</v>
      </c>
      <c r="W2" s="13" t="s">
        <v>30</v>
      </c>
      <c r="X2" s="13" t="s">
        <v>31</v>
      </c>
      <c r="Y2" s="13" t="s">
        <v>32</v>
      </c>
      <c r="Z2" s="13" t="s">
        <v>33</v>
      </c>
      <c r="AA2" s="13" t="s">
        <v>43</v>
      </c>
      <c r="AB2" s="13" t="s">
        <v>44</v>
      </c>
      <c r="AC2" s="1" t="s">
        <v>45</v>
      </c>
      <c r="AD2" s="2" t="s">
        <v>75</v>
      </c>
    </row>
    <row r="3" spans="1:30" x14ac:dyDescent="0.3">
      <c r="A3" s="1">
        <f>RANK(N3,$N$3:$N$6,0)+COUNTIF($N$2:N2,N3)</f>
        <v>1</v>
      </c>
      <c r="B3" s="4" t="s">
        <v>38</v>
      </c>
      <c r="C3" s="6">
        <f>(E3*3)+(F3*1)</f>
        <v>0</v>
      </c>
      <c r="D3" s="6">
        <f>COUNTIF(JOGOS!$H$4:$H$99,Apoio!B3)+COUNTIF(JOGOS!$I$4:$I$99,Apoio!B3)+COUNTIF(JOGOS!$J$4:$K$99,"Empate-"&amp;Apoio!B3)</f>
        <v>0</v>
      </c>
      <c r="E3" s="6">
        <f>COUNTIF(JOGOS!$H$4:$H$99,Apoio!B3)</f>
        <v>0</v>
      </c>
      <c r="F3" s="6">
        <f>COUNTIFS(JOGOS!$B$4:$B$99,Apoio!B3,JOGOS!$H$4:$H$99,"Empate")+COUNTIFS(JOGOS!$F$4:$F$99,Apoio!B3,JOGOS!$H$4:$H$99,"Empate")</f>
        <v>0</v>
      </c>
      <c r="G3" s="6">
        <f>COUNTIF(JOGOS!$I$4:$I$99,Apoio!B3)</f>
        <v>0</v>
      </c>
      <c r="H3" s="6">
        <f>SUMIF(JOGOS!$B$4:$B$99,Apoio!B3,JOGOS!$C$4:$C$99)+SUMIF(JOGOS!$F$4:$F$99,Apoio!B3,JOGOS!$E$4:$E$99)</f>
        <v>0</v>
      </c>
      <c r="I3" s="6">
        <f>SUMIF(JOGOS!$B$4:$B$99,Apoio!B3,JOGOS!$E$4:$E$99)+SUMIF(JOGOS!$F$4:$F$99,Apoio!B3,JOGOS!$C$4:$C$99)</f>
        <v>0</v>
      </c>
      <c r="J3" s="6">
        <f>H3-I3</f>
        <v>0</v>
      </c>
      <c r="K3" s="6">
        <f>IFERROR(VLOOKUP(B3,CARTÕES!$A$2:$C$17,2,0),0)</f>
        <v>0</v>
      </c>
      <c r="L3" s="6">
        <f>IFERROR(VLOOKUP(B3,CARTÕES!$A$2:$C$17,3,0),0)</f>
        <v>0</v>
      </c>
      <c r="N3" s="1">
        <f>SUM(C3*1000000+E3*100000+J3*10000+H3*1000-L3*100-K3*10)</f>
        <v>0</v>
      </c>
      <c r="Q3" s="1">
        <f ca="1">RANK(AC3,$AC$3:$AC$18,0)+COUNTIF($AC$2:AC2,AC3)</f>
        <v>1</v>
      </c>
      <c r="R3" s="15" t="s">
        <v>6</v>
      </c>
      <c r="S3" s="3">
        <f>(U3*3)+(V3*1)</f>
        <v>0</v>
      </c>
      <c r="T3" s="3">
        <f>COUNTIF(JOGOS!$H$4:$H$107,Apoio!R3)+COUNTIF(JOGOS!$I$4:$I$107,Apoio!R3)+COUNTIF(JOGOS!$J$4:$K$107,"Empate-"&amp;Apoio!R3)</f>
        <v>0</v>
      </c>
      <c r="U3" s="3">
        <f>COUNTIF(JOGOS!$H$4:$H$107,Apoio!R3)</f>
        <v>0</v>
      </c>
      <c r="V3" s="3">
        <f>COUNTIF(JOGOS!$J$4:$K$107,"Empate-"&amp;Apoio!R3)</f>
        <v>0</v>
      </c>
      <c r="W3" s="3">
        <f>COUNTIF(JOGOS!$I$4:$I$107,Apoio!R3)</f>
        <v>0</v>
      </c>
      <c r="X3" s="3">
        <f ca="1">SUMIF(JOGOS!$B$4:$B$99,Apoio!R3,JOGOS!$C$4:$C$99)+SUMIF(JOGOS!$F$4:$F$99,Apoio!R3,JOGOS!$E$4:$E$99)+SUMIF($R$22:$R$29,R3,$S$22:$S$29)+SUMIF($V$22:$AA$29,R3,$U$22:$U$29)</f>
        <v>0</v>
      </c>
      <c r="Y3" s="3">
        <f ca="1">SUMIF(JOGOS!$B$4:$B$99,Apoio!R3,JOGOS!$E$4:$E$99)+SUMIF(JOGOS!$F$4:$F$99,Apoio!R3,JOGOS!$C$4:$C$99)+SUMIF($R$22:$R$29,R3,$U$22:$U$29)+SUMIF($V$22:$AA$29,R3,$S$22:$S$29)</f>
        <v>0</v>
      </c>
      <c r="Z3" s="3">
        <f ca="1">X3-Y3</f>
        <v>0</v>
      </c>
      <c r="AA3" s="3">
        <f>VLOOKUP(R3,CARTÕES!$A$2:$C$17,2,FALSE)</f>
        <v>0</v>
      </c>
      <c r="AB3" s="3">
        <f>VLOOKUP(R3,CARTÕES!$A$2:$C$17,3,FALSE)</f>
        <v>0</v>
      </c>
      <c r="AC3" s="1">
        <f ca="1">SUM(S3*1000000+U3*100000+Z3*10000+X3*1000-AB3*100-AA3*3*10)</f>
        <v>0</v>
      </c>
      <c r="AD3" s="1" t="str">
        <f>IFERROR((S3/(T3*3))*100,"-")</f>
        <v>-</v>
      </c>
    </row>
    <row r="4" spans="1:30" x14ac:dyDescent="0.3">
      <c r="A4" s="1">
        <f>RANK(N4,$N$3:$N$6,0)+COUNTIF($N$2:N3,N4)</f>
        <v>2</v>
      </c>
      <c r="B4" s="4" t="s">
        <v>0</v>
      </c>
      <c r="C4" s="6">
        <f t="shared" ref="C4:C6" si="0">(E4*3)+(F4*1)</f>
        <v>0</v>
      </c>
      <c r="D4" s="6">
        <f>COUNTIF(JOGOS!$H$4:$H$99,Apoio!B4)+COUNTIF(JOGOS!$I$4:$I$99,Apoio!B4)+COUNTIF(JOGOS!$J$4:$K$99,"Empate-"&amp;Apoio!B4)</f>
        <v>0</v>
      </c>
      <c r="E4" s="6">
        <f>COUNTIF(JOGOS!$H$4:$H$99,Apoio!B4)</f>
        <v>0</v>
      </c>
      <c r="F4" s="6">
        <f>COUNTIFS(JOGOS!$B$4:$B$99,Apoio!B4,JOGOS!$H$4:$H$99,"Empate")+COUNTIFS(JOGOS!$F$4:$F$99,Apoio!B4,JOGOS!$H$4:$H$99,"Empate")</f>
        <v>0</v>
      </c>
      <c r="G4" s="6">
        <f>COUNTIF(JOGOS!$I$4:$I$99,Apoio!B4)</f>
        <v>0</v>
      </c>
      <c r="H4" s="6">
        <f>SUMIF(JOGOS!$B$4:$B$99,Apoio!B4,JOGOS!$C$4:$C$99)+SUMIF(JOGOS!$F$4:$F$99,Apoio!B4,JOGOS!$E$4:$E$99)</f>
        <v>0</v>
      </c>
      <c r="I4" s="6">
        <f>SUMIF(JOGOS!$B$4:$B$99,Apoio!B4,JOGOS!$E$4:$E$99)+SUMIF(JOGOS!$F$4:$F$99,Apoio!B4,JOGOS!$C$4:$C$99)</f>
        <v>0</v>
      </c>
      <c r="J4" s="6">
        <f t="shared" ref="J4:J6" si="1">H4-I4</f>
        <v>0</v>
      </c>
      <c r="K4" s="6">
        <f>IFERROR(VLOOKUP(B4,CARTÕES!$A$2:$C$17,2,0),0)</f>
        <v>0</v>
      </c>
      <c r="L4" s="6">
        <f>IFERROR(VLOOKUP(B4,CARTÕES!$A$2:$C$17,3,0),0)</f>
        <v>0</v>
      </c>
      <c r="N4" s="1">
        <f t="shared" ref="N4:N6" si="2">SUM(C4*1000000+E4*100000+J4*10000+H4*1000-L4*100-K4*10)</f>
        <v>0</v>
      </c>
      <c r="Q4" s="1">
        <f ca="1">RANK(AC4,$AC$3:$AC$18,0)+COUNTIF($AC$2:AC3,AC4)</f>
        <v>2</v>
      </c>
      <c r="R4" s="15" t="s">
        <v>38</v>
      </c>
      <c r="S4" s="3">
        <f t="shared" ref="S4:S18" si="3">(U4*3)+(V4*1)</f>
        <v>0</v>
      </c>
      <c r="T4" s="3">
        <f>COUNTIF(JOGOS!$H$4:$H$107,Apoio!R4)+COUNTIF(JOGOS!$I$4:$I$107,Apoio!R4)+COUNTIF(JOGOS!$J$4:$K$107,"Empate-"&amp;Apoio!R4)</f>
        <v>0</v>
      </c>
      <c r="U4" s="3">
        <f>COUNTIF(JOGOS!$H$4:$H$107,Apoio!R4)</f>
        <v>0</v>
      </c>
      <c r="V4" s="3">
        <f>COUNTIF(JOGOS!$J$4:$K$107,"Empate-"&amp;Apoio!R4)</f>
        <v>0</v>
      </c>
      <c r="W4" s="3">
        <f>COUNTIF(JOGOS!$I$4:$I$107,Apoio!R4)</f>
        <v>0</v>
      </c>
      <c r="X4" s="3">
        <f ca="1">SUMIF(JOGOS!$B$4:$B$99,Apoio!R4,JOGOS!$C$4:$C$99)+SUMIF(JOGOS!$F$4:$F$99,Apoio!R4,JOGOS!$E$4:$E$99)+SUMIF($R$22:$R$29,R4,$S$22:$S$29)+SUMIF($V$22:$AA$29,R4,$U$22:$U$29)</f>
        <v>0</v>
      </c>
      <c r="Y4" s="3">
        <f ca="1">SUMIF(JOGOS!$B$4:$B$99,Apoio!R4,JOGOS!$E$4:$E$99)+SUMIF(JOGOS!$F$4:$F$99,Apoio!R4,JOGOS!$C$4:$C$99)+SUMIF($R$22:$R$29,R4,$U$22:$U$29)+SUMIF($V$22:$AA$29,R4,$S$22:$S$29)</f>
        <v>0</v>
      </c>
      <c r="Z4" s="3">
        <f t="shared" ref="Z4:Z18" ca="1" si="4">X4-Y4</f>
        <v>0</v>
      </c>
      <c r="AA4" s="3">
        <f>VLOOKUP(R4,CARTÕES!$A$2:$C$17,2,FALSE)</f>
        <v>0</v>
      </c>
      <c r="AB4" s="3">
        <f>VLOOKUP(R4,CARTÕES!$A$2:$C$17,3,FALSE)</f>
        <v>0</v>
      </c>
      <c r="AC4" s="1">
        <f t="shared" ref="AC4:AC18" ca="1" si="5">SUM(S4*1000000+U4*100000+Z4*10000+X4*1000-AB4*100-AA4*3*10)</f>
        <v>0</v>
      </c>
      <c r="AD4" s="1" t="str">
        <f t="shared" ref="AD4:AD18" si="6">IFERROR((S4/(T4*3))*100,"-")</f>
        <v>-</v>
      </c>
    </row>
    <row r="5" spans="1:30" x14ac:dyDescent="0.3">
      <c r="A5" s="1">
        <f>RANK(N5,$N$3:$N$6,0)+COUNTIF($N$2:N4,N5)</f>
        <v>3</v>
      </c>
      <c r="B5" s="4" t="s">
        <v>1</v>
      </c>
      <c r="C5" s="6">
        <f t="shared" si="0"/>
        <v>0</v>
      </c>
      <c r="D5" s="6">
        <f>COUNTIF(JOGOS!$H$4:$H$99,Apoio!B5)+COUNTIF(JOGOS!$I$4:$I$99,Apoio!B5)+COUNTIF(JOGOS!$J$4:$K$99,"Empate-"&amp;Apoio!B5)</f>
        <v>0</v>
      </c>
      <c r="E5" s="6">
        <f>COUNTIF(JOGOS!$H$4:$H$99,Apoio!B5)</f>
        <v>0</v>
      </c>
      <c r="F5" s="6">
        <f>COUNTIFS(JOGOS!$B$4:$B$99,Apoio!B5,JOGOS!$H$4:$H$99,"Empate")+COUNTIFS(JOGOS!$F$4:$F$99,Apoio!B5,JOGOS!$H$4:$H$99,"Empate")</f>
        <v>0</v>
      </c>
      <c r="G5" s="6">
        <f>COUNTIF(JOGOS!$I$4:$I$99,Apoio!B5)</f>
        <v>0</v>
      </c>
      <c r="H5" s="6">
        <f>SUMIF(JOGOS!$B$4:$B$99,Apoio!B5,JOGOS!$C$4:$C$99)+SUMIF(JOGOS!$F$4:$F$99,Apoio!B5,JOGOS!$E$4:$E$99)</f>
        <v>0</v>
      </c>
      <c r="I5" s="6">
        <f>SUMIF(JOGOS!$B$4:$B$99,Apoio!B5,JOGOS!$E$4:$E$99)+SUMIF(JOGOS!$F$4:$F$99,Apoio!B5,JOGOS!$C$4:$C$99)</f>
        <v>0</v>
      </c>
      <c r="J5" s="6">
        <f t="shared" si="1"/>
        <v>0</v>
      </c>
      <c r="K5" s="6">
        <f>IFERROR(VLOOKUP(B5,CARTÕES!$A$2:$C$17,2,0),0)</f>
        <v>0</v>
      </c>
      <c r="L5" s="6">
        <f>IFERROR(VLOOKUP(B5,CARTÕES!$A$2:$C$17,3,0),0)</f>
        <v>0</v>
      </c>
      <c r="N5" s="1">
        <f t="shared" si="2"/>
        <v>0</v>
      </c>
      <c r="Q5" s="1">
        <f ca="1">RANK(AC5,$AC$3:$AC$18,0)+COUNTIF($AC$2:AC4,AC5)</f>
        <v>3</v>
      </c>
      <c r="R5" s="15" t="s">
        <v>1</v>
      </c>
      <c r="S5" s="3">
        <f t="shared" si="3"/>
        <v>0</v>
      </c>
      <c r="T5" s="3">
        <f>COUNTIF(JOGOS!$H$4:$H$107,Apoio!R5)+COUNTIF(JOGOS!$I$4:$I$107,Apoio!R5)+COUNTIF(JOGOS!$J$4:$K$107,"Empate-"&amp;Apoio!R5)</f>
        <v>0</v>
      </c>
      <c r="U5" s="3">
        <f>COUNTIF(JOGOS!$H$4:$H$107,Apoio!R5)</f>
        <v>0</v>
      </c>
      <c r="V5" s="3">
        <f>COUNTIF(JOGOS!$J$4:$K$107,"Empate-"&amp;Apoio!R5)</f>
        <v>0</v>
      </c>
      <c r="W5" s="3">
        <f>COUNTIF(JOGOS!$I$4:$I$107,Apoio!R5)</f>
        <v>0</v>
      </c>
      <c r="X5" s="3">
        <f ca="1">SUMIF(JOGOS!$B$4:$B$99,Apoio!R5,JOGOS!$C$4:$C$99)+SUMIF(JOGOS!$F$4:$F$99,Apoio!R5,JOGOS!$E$4:$E$99)+SUMIF($R$22:$R$29,R5,$S$22:$S$29)+SUMIF($V$22:$AA$29,R5,$U$22:$U$29)</f>
        <v>0</v>
      </c>
      <c r="Y5" s="3">
        <f ca="1">SUMIF(JOGOS!$B$4:$B$99,Apoio!R5,JOGOS!$E$4:$E$99)+SUMIF(JOGOS!$F$4:$F$99,Apoio!R5,JOGOS!$C$4:$C$99)+SUMIF($R$22:$R$29,R5,$U$22:$U$29)+SUMIF($V$22:$AA$29,R5,$S$22:$S$29)</f>
        <v>0</v>
      </c>
      <c r="Z5" s="3">
        <f t="shared" ca="1" si="4"/>
        <v>0</v>
      </c>
      <c r="AA5" s="3">
        <f>VLOOKUP(R5,CARTÕES!$A$2:$C$17,2,FALSE)</f>
        <v>0</v>
      </c>
      <c r="AB5" s="3">
        <f>VLOOKUP(R5,CARTÕES!$A$2:$C$17,3,FALSE)</f>
        <v>0</v>
      </c>
      <c r="AC5" s="1">
        <f t="shared" ca="1" si="5"/>
        <v>0</v>
      </c>
      <c r="AD5" s="1" t="str">
        <f t="shared" si="6"/>
        <v>-</v>
      </c>
    </row>
    <row r="6" spans="1:30" x14ac:dyDescent="0.3">
      <c r="A6" s="1">
        <f>RANK(N6,$N$3:$N$6,0)+COUNTIF($N$2:N5,N6)</f>
        <v>4</v>
      </c>
      <c r="B6" s="4" t="s">
        <v>2</v>
      </c>
      <c r="C6" s="6">
        <f t="shared" si="0"/>
        <v>0</v>
      </c>
      <c r="D6" s="6">
        <f>COUNTIF(JOGOS!$H$4:$H$99,Apoio!B6)+COUNTIF(JOGOS!$I$4:$I$99,Apoio!B6)+COUNTIF(JOGOS!$J$4:$K$99,"Empate-"&amp;Apoio!B6)</f>
        <v>0</v>
      </c>
      <c r="E6" s="6">
        <f>COUNTIF(JOGOS!$H$4:$H$99,Apoio!B6)</f>
        <v>0</v>
      </c>
      <c r="F6" s="6">
        <f>COUNTIFS(JOGOS!$B$4:$B$99,Apoio!B6,JOGOS!$H$4:$H$99,"Empate")+COUNTIFS(JOGOS!$F$4:$F$99,Apoio!B6,JOGOS!$H$4:$H$99,"Empate")</f>
        <v>0</v>
      </c>
      <c r="G6" s="6">
        <f>COUNTIF(JOGOS!$I$4:$I$99,Apoio!B6)</f>
        <v>0</v>
      </c>
      <c r="H6" s="6">
        <f>SUMIF(JOGOS!$B$4:$B$99,Apoio!B6,JOGOS!$C$4:$C$99)+SUMIF(JOGOS!$F$4:$F$99,Apoio!B6,JOGOS!$E$4:$E$99)</f>
        <v>0</v>
      </c>
      <c r="I6" s="6">
        <f>SUMIF(JOGOS!$B$4:$B$99,Apoio!B6,JOGOS!$E$4:$E$99)+SUMIF(JOGOS!$F$4:$F$99,Apoio!B6,JOGOS!$C$4:$C$99)</f>
        <v>0</v>
      </c>
      <c r="J6" s="6">
        <f t="shared" si="1"/>
        <v>0</v>
      </c>
      <c r="K6" s="6">
        <f>IFERROR(VLOOKUP(B6,CARTÕES!$A$2:$C$17,2,0),0)</f>
        <v>0</v>
      </c>
      <c r="L6" s="6">
        <f>IFERROR(VLOOKUP(B6,CARTÕES!$A$2:$C$17,3,0),0)</f>
        <v>0</v>
      </c>
      <c r="N6" s="1">
        <f t="shared" si="2"/>
        <v>0</v>
      </c>
      <c r="Q6" s="1">
        <f ca="1">RANK(AC6,$AC$3:$AC$18,0)+COUNTIF($AC$2:AC5,AC6)</f>
        <v>4</v>
      </c>
      <c r="R6" s="15" t="s">
        <v>7</v>
      </c>
      <c r="S6" s="3">
        <f t="shared" si="3"/>
        <v>0</v>
      </c>
      <c r="T6" s="3">
        <f>COUNTIF(JOGOS!$H$4:$H$107,Apoio!R6)+COUNTIF(JOGOS!$I$4:$I$107,Apoio!R6)+COUNTIF(JOGOS!$J$4:$K$107,"Empate-"&amp;Apoio!R6)</f>
        <v>0</v>
      </c>
      <c r="U6" s="3">
        <f>COUNTIF(JOGOS!$H$4:$H$107,Apoio!R6)</f>
        <v>0</v>
      </c>
      <c r="V6" s="3">
        <f>COUNTIF(JOGOS!$J$4:$K$107,"Empate-"&amp;Apoio!R6)</f>
        <v>0</v>
      </c>
      <c r="W6" s="3">
        <f>COUNTIF(JOGOS!$I$4:$I$107,Apoio!R6)</f>
        <v>0</v>
      </c>
      <c r="X6" s="3">
        <f ca="1">SUMIF(JOGOS!$B$4:$B$99,Apoio!R6,JOGOS!$C$4:$C$99)+SUMIF(JOGOS!$F$4:$F$99,Apoio!R6,JOGOS!$E$4:$E$99)+SUMIF($R$22:$R$29,R6,$S$22:$S$29)+SUMIF($V$22:$AA$29,R6,$U$22:$U$29)</f>
        <v>0</v>
      </c>
      <c r="Y6" s="3">
        <f ca="1">SUMIF(JOGOS!$B$4:$B$99,Apoio!R6,JOGOS!$E$4:$E$99)+SUMIF(JOGOS!$F$4:$F$99,Apoio!R6,JOGOS!$C$4:$C$99)+SUMIF($R$22:$R$29,R6,$U$22:$U$29)+SUMIF($V$22:$AA$29,R6,$S$22:$S$29)</f>
        <v>0</v>
      </c>
      <c r="Z6" s="3">
        <f t="shared" ca="1" si="4"/>
        <v>0</v>
      </c>
      <c r="AA6" s="3">
        <f>VLOOKUP(R6,CARTÕES!$A$2:$C$17,2,FALSE)</f>
        <v>0</v>
      </c>
      <c r="AB6" s="3">
        <f>VLOOKUP(R6,CARTÕES!$A$2:$C$17,3,FALSE)</f>
        <v>0</v>
      </c>
      <c r="AC6" s="1">
        <f t="shared" ca="1" si="5"/>
        <v>0</v>
      </c>
      <c r="AD6" s="1" t="str">
        <f t="shared" si="6"/>
        <v>-</v>
      </c>
    </row>
    <row r="7" spans="1:30" x14ac:dyDescent="0.3">
      <c r="Q7" s="1">
        <f ca="1">RANK(AC7,$AC$3:$AC$18,0)+COUNTIF($AC$2:AC6,AC7)</f>
        <v>5</v>
      </c>
      <c r="R7" s="15" t="s">
        <v>10</v>
      </c>
      <c r="S7" s="3">
        <f t="shared" si="3"/>
        <v>0</v>
      </c>
      <c r="T7" s="3">
        <f>COUNTIF(JOGOS!$H$4:$H$107,Apoio!R7)+COUNTIF(JOGOS!$I$4:$I$107,Apoio!R7)+COUNTIF(JOGOS!$J$4:$K$107,"Empate-"&amp;Apoio!R7)</f>
        <v>0</v>
      </c>
      <c r="U7" s="3">
        <f>COUNTIF(JOGOS!$H$4:$H$107,Apoio!R7)</f>
        <v>0</v>
      </c>
      <c r="V7" s="3">
        <f>COUNTIF(JOGOS!$J$4:$K$107,"Empate-"&amp;Apoio!R7)</f>
        <v>0</v>
      </c>
      <c r="W7" s="3">
        <f>COUNTIF(JOGOS!$I$4:$I$107,Apoio!R7)</f>
        <v>0</v>
      </c>
      <c r="X7" s="3">
        <f ca="1">SUMIF(JOGOS!$B$4:$B$99,Apoio!R7,JOGOS!$C$4:$C$99)+SUMIF(JOGOS!$F$4:$F$99,Apoio!R7,JOGOS!$E$4:$E$99)+SUMIF($R$22:$R$29,R7,$S$22:$S$29)+SUMIF($V$22:$AA$29,R7,$U$22:$U$29)</f>
        <v>0</v>
      </c>
      <c r="Y7" s="3">
        <f ca="1">SUMIF(JOGOS!$B$4:$B$99,Apoio!R7,JOGOS!$E$4:$E$99)+SUMIF(JOGOS!$F$4:$F$99,Apoio!R7,JOGOS!$C$4:$C$99)+SUMIF($R$22:$R$29,R7,$U$22:$U$29)+SUMIF($V$22:$AA$29,R7,$S$22:$S$29)</f>
        <v>0</v>
      </c>
      <c r="Z7" s="3">
        <f t="shared" ca="1" si="4"/>
        <v>0</v>
      </c>
      <c r="AA7" s="3">
        <f>VLOOKUP(R7,CARTÕES!$A$2:$C$17,2,FALSE)</f>
        <v>0</v>
      </c>
      <c r="AB7" s="3">
        <f>VLOOKUP(R7,CARTÕES!$A$2:$C$17,3,FALSE)</f>
        <v>0</v>
      </c>
      <c r="AC7" s="1">
        <f t="shared" ca="1" si="5"/>
        <v>0</v>
      </c>
      <c r="AD7" s="1" t="str">
        <f t="shared" si="6"/>
        <v>-</v>
      </c>
    </row>
    <row r="8" spans="1:30" x14ac:dyDescent="0.3">
      <c r="B8" s="123" t="s">
        <v>35</v>
      </c>
      <c r="C8" s="123"/>
      <c r="D8" s="123"/>
      <c r="E8" s="123"/>
      <c r="F8" s="123"/>
      <c r="G8" s="123"/>
      <c r="H8" s="123"/>
      <c r="I8" s="123"/>
      <c r="J8" s="123"/>
      <c r="K8" s="2"/>
      <c r="L8" s="2"/>
      <c r="Q8" s="1">
        <f ca="1">RANK(AC8,$AC$3:$AC$18,0)+COUNTIF($AC$2:AC7,AC8)</f>
        <v>6</v>
      </c>
      <c r="R8" s="15" t="s">
        <v>3</v>
      </c>
      <c r="S8" s="3">
        <f t="shared" si="3"/>
        <v>0</v>
      </c>
      <c r="T8" s="3">
        <f>COUNTIF(JOGOS!$H$4:$H$107,Apoio!R8)+COUNTIF(JOGOS!$I$4:$I$107,Apoio!R8)+COUNTIF(JOGOS!$J$4:$K$107,"Empate-"&amp;Apoio!R8)</f>
        <v>0</v>
      </c>
      <c r="U8" s="3">
        <f>COUNTIF(JOGOS!$H$4:$H$107,Apoio!R8)</f>
        <v>0</v>
      </c>
      <c r="V8" s="3">
        <f>COUNTIF(JOGOS!$J$4:$K$107,"Empate-"&amp;Apoio!R8)</f>
        <v>0</v>
      </c>
      <c r="W8" s="3">
        <f>COUNTIF(JOGOS!$I$4:$I$107,Apoio!R8)</f>
        <v>0</v>
      </c>
      <c r="X8" s="3">
        <f ca="1">SUMIF(JOGOS!$B$4:$B$99,Apoio!R8,JOGOS!$C$4:$C$99)+SUMIF(JOGOS!$F$4:$F$99,Apoio!R8,JOGOS!$E$4:$E$99)+SUMIF($R$22:$R$29,R8,$S$22:$S$29)+SUMIF($V$22:$AA$29,R8,$U$22:$U$29)</f>
        <v>0</v>
      </c>
      <c r="Y8" s="3">
        <f ca="1">SUMIF(JOGOS!$B$4:$B$99,Apoio!R8,JOGOS!$E$4:$E$99)+SUMIF(JOGOS!$F$4:$F$99,Apoio!R8,JOGOS!$C$4:$C$99)+SUMIF($R$22:$R$29,R8,$U$22:$U$29)+SUMIF($V$22:$AA$29,R8,$S$22:$S$29)</f>
        <v>0</v>
      </c>
      <c r="Z8" s="3">
        <f t="shared" ca="1" si="4"/>
        <v>0</v>
      </c>
      <c r="AA8" s="3">
        <f>VLOOKUP(R8,CARTÕES!$A$2:$C$17,2,FALSE)</f>
        <v>0</v>
      </c>
      <c r="AB8" s="3">
        <f>VLOOKUP(R8,CARTÕES!$A$2:$C$17,3,FALSE)</f>
        <v>0</v>
      </c>
      <c r="AC8" s="1">
        <f t="shared" ca="1" si="5"/>
        <v>0</v>
      </c>
      <c r="AD8" s="1" t="str">
        <f t="shared" si="6"/>
        <v>-</v>
      </c>
    </row>
    <row r="9" spans="1:30" x14ac:dyDescent="0.3">
      <c r="B9" s="5" t="s">
        <v>25</v>
      </c>
      <c r="C9" s="2" t="s">
        <v>26</v>
      </c>
      <c r="D9" s="2" t="s">
        <v>27</v>
      </c>
      <c r="E9" s="2" t="s">
        <v>28</v>
      </c>
      <c r="F9" s="2" t="s">
        <v>29</v>
      </c>
      <c r="G9" s="2" t="s">
        <v>30</v>
      </c>
      <c r="H9" s="2" t="s">
        <v>31</v>
      </c>
      <c r="I9" s="2" t="s">
        <v>32</v>
      </c>
      <c r="J9" s="2" t="s">
        <v>33</v>
      </c>
      <c r="K9" s="2" t="s">
        <v>49</v>
      </c>
      <c r="L9" s="2" t="s">
        <v>50</v>
      </c>
      <c r="N9" s="1" t="s">
        <v>41</v>
      </c>
      <c r="Q9" s="1">
        <f ca="1">RANK(AC9,$AC$3:$AC$18,0)+COUNTIF($AC$2:AC8,AC9)</f>
        <v>7</v>
      </c>
      <c r="R9" s="15" t="s">
        <v>0</v>
      </c>
      <c r="S9" s="3">
        <f t="shared" si="3"/>
        <v>0</v>
      </c>
      <c r="T9" s="3">
        <f>COUNTIF(JOGOS!$H$4:$H$107,Apoio!R9)+COUNTIF(JOGOS!$I$4:$I$107,Apoio!R9)+COUNTIF(JOGOS!$J$4:$K$107,"Empate-"&amp;Apoio!R9)</f>
        <v>0</v>
      </c>
      <c r="U9" s="3">
        <f>COUNTIF(JOGOS!$H$4:$H$107,Apoio!R9)</f>
        <v>0</v>
      </c>
      <c r="V9" s="3">
        <f>COUNTIF(JOGOS!$J$4:$K$107,"Empate-"&amp;Apoio!R9)</f>
        <v>0</v>
      </c>
      <c r="W9" s="3">
        <f>COUNTIF(JOGOS!$I$4:$I$107,Apoio!R9)</f>
        <v>0</v>
      </c>
      <c r="X9" s="3">
        <f ca="1">SUMIF(JOGOS!$B$4:$B$99,Apoio!R9,JOGOS!$C$4:$C$99)+SUMIF(JOGOS!$F$4:$F$99,Apoio!R9,JOGOS!$E$4:$E$99)+SUMIF($R$22:$R$29,R9,$S$22:$S$29)+SUMIF($V$22:$AA$29,R9,$U$22:$U$29)</f>
        <v>0</v>
      </c>
      <c r="Y9" s="3">
        <f ca="1">SUMIF(JOGOS!$B$4:$B$99,Apoio!R9,JOGOS!$E$4:$E$99)+SUMIF(JOGOS!$F$4:$F$99,Apoio!R9,JOGOS!$C$4:$C$99)+SUMIF($R$22:$R$29,R9,$U$22:$U$29)+SUMIF($V$22:$AA$29,R9,$S$22:$S$29)</f>
        <v>0</v>
      </c>
      <c r="Z9" s="3">
        <f t="shared" ca="1" si="4"/>
        <v>0</v>
      </c>
      <c r="AA9" s="3">
        <f>VLOOKUP(R9,CARTÕES!$A$2:$C$17,2,FALSE)</f>
        <v>0</v>
      </c>
      <c r="AB9" s="3">
        <f>VLOOKUP(R9,CARTÕES!$A$2:$C$17,3,FALSE)</f>
        <v>0</v>
      </c>
      <c r="AC9" s="1">
        <f t="shared" ca="1" si="5"/>
        <v>0</v>
      </c>
      <c r="AD9" s="1" t="str">
        <f t="shared" si="6"/>
        <v>-</v>
      </c>
    </row>
    <row r="10" spans="1:30" x14ac:dyDescent="0.3">
      <c r="A10" s="1">
        <f>RANK(N10,$N$10:$N$13,0)+COUNTIF($N$9:N9,N10)</f>
        <v>1</v>
      </c>
      <c r="B10" s="4" t="s">
        <v>3</v>
      </c>
      <c r="C10" s="6">
        <f>(E10*3)+(F10*1)</f>
        <v>0</v>
      </c>
      <c r="D10" s="6">
        <f>COUNTIF(JOGOS!$H$4:$H$99,Apoio!B10)+COUNTIF(JOGOS!$I$4:$I$99,Apoio!B10)+COUNTIF(JOGOS!$J$4:$K$99,"Empate-"&amp;Apoio!B10)</f>
        <v>0</v>
      </c>
      <c r="E10" s="6">
        <f>COUNTIF(JOGOS!$H$4:$H$99,Apoio!B10)</f>
        <v>0</v>
      </c>
      <c r="F10" s="6">
        <f>COUNTIFS(JOGOS!$B$4:$B$99,Apoio!B10,JOGOS!$H$4:$H$99,"Empate")+COUNTIFS(JOGOS!$F$4:$F$99,Apoio!B10,JOGOS!$H$4:$H$99,"Empate")</f>
        <v>0</v>
      </c>
      <c r="G10" s="6">
        <f>COUNTIF(JOGOS!$I$4:$I$99,Apoio!B10)</f>
        <v>0</v>
      </c>
      <c r="H10" s="6">
        <f>SUMIF(JOGOS!$B$4:$B$99,Apoio!B10,JOGOS!$C$4:$C$99)+SUMIF(JOGOS!$F$4:$F$99,Apoio!B10,JOGOS!$E$4:$E$99)</f>
        <v>0</v>
      </c>
      <c r="I10" s="6">
        <f>SUMIF(JOGOS!$B$4:$B$99,Apoio!B10,JOGOS!$E$4:$E$99)+SUMIF(JOGOS!$F$4:$F$99,Apoio!B10,JOGOS!$C$4:$C$99)</f>
        <v>0</v>
      </c>
      <c r="J10" s="6">
        <f>H10-I10</f>
        <v>0</v>
      </c>
      <c r="K10" s="6">
        <f>IFERROR(VLOOKUP(B10,CARTÕES!$A$2:$C$17,2,0),0)</f>
        <v>0</v>
      </c>
      <c r="L10" s="6">
        <f>IFERROR(VLOOKUP(B10,CARTÕES!$A$2:$C$17,3,0),0)</f>
        <v>0</v>
      </c>
      <c r="N10" s="1">
        <f>SUM(C10*1000000+E10*100000+J10*10000+H10*1000-L10*100-K10*10)</f>
        <v>0</v>
      </c>
      <c r="Q10" s="1">
        <f ca="1">RANK(AC10,$AC$3:$AC$18,0)+COUNTIF($AC$2:AC9,AC10)</f>
        <v>8</v>
      </c>
      <c r="R10" s="15" t="s">
        <v>11</v>
      </c>
      <c r="S10" s="3">
        <f t="shared" si="3"/>
        <v>0</v>
      </c>
      <c r="T10" s="3">
        <f>COUNTIF(JOGOS!$H$4:$H$107,Apoio!R10)+COUNTIF(JOGOS!$I$4:$I$107,Apoio!R10)+COUNTIF(JOGOS!$J$4:$K$107,"Empate-"&amp;Apoio!R10)</f>
        <v>0</v>
      </c>
      <c r="U10" s="3">
        <f>COUNTIF(JOGOS!$H$4:$H$107,Apoio!R10)</f>
        <v>0</v>
      </c>
      <c r="V10" s="3">
        <f>COUNTIF(JOGOS!$J$4:$K$107,"Empate-"&amp;Apoio!R10)</f>
        <v>0</v>
      </c>
      <c r="W10" s="3">
        <f>COUNTIF(JOGOS!$I$4:$I$107,Apoio!R10)</f>
        <v>0</v>
      </c>
      <c r="X10" s="3">
        <f ca="1">SUMIF(JOGOS!$B$4:$B$99,Apoio!R10,JOGOS!$C$4:$C$99)+SUMIF(JOGOS!$F$4:$F$99,Apoio!R10,JOGOS!$E$4:$E$99)+SUMIF($R$22:$R$29,R10,$S$22:$S$29)+SUMIF($V$22:$AA$29,R10,$U$22:$U$29)</f>
        <v>0</v>
      </c>
      <c r="Y10" s="3">
        <f ca="1">SUMIF(JOGOS!$B$4:$B$99,Apoio!R10,JOGOS!$E$4:$E$99)+SUMIF(JOGOS!$F$4:$F$99,Apoio!R10,JOGOS!$C$4:$C$99)+SUMIF($R$22:$R$29,R10,$U$22:$U$29)+SUMIF($V$22:$AA$29,R10,$S$22:$S$29)</f>
        <v>0</v>
      </c>
      <c r="Z10" s="3">
        <f t="shared" ca="1" si="4"/>
        <v>0</v>
      </c>
      <c r="AA10" s="3">
        <f>VLOOKUP(R10,CARTÕES!$A$2:$C$17,2,FALSE)</f>
        <v>0</v>
      </c>
      <c r="AB10" s="3">
        <f>VLOOKUP(R10,CARTÕES!$A$2:$C$17,3,FALSE)</f>
        <v>0</v>
      </c>
      <c r="AC10" s="1">
        <f t="shared" ca="1" si="5"/>
        <v>0</v>
      </c>
      <c r="AD10" s="1" t="str">
        <f t="shared" si="6"/>
        <v>-</v>
      </c>
    </row>
    <row r="11" spans="1:30" x14ac:dyDescent="0.3">
      <c r="A11" s="1">
        <f>RANK(N11,$N$10:$N$13,0)+COUNTIF($N$9:N10,N11)</f>
        <v>2</v>
      </c>
      <c r="B11" s="4" t="s">
        <v>4</v>
      </c>
      <c r="C11" s="6">
        <f t="shared" ref="C11:C13" si="7">(E11*3)+(F11*1)</f>
        <v>0</v>
      </c>
      <c r="D11" s="6">
        <f>COUNTIF(JOGOS!$H$4:$H$99,Apoio!B11)+COUNTIF(JOGOS!$I$4:$I$99,Apoio!B11)+COUNTIF(JOGOS!$J$4:$K$99,"Empate-"&amp;Apoio!B11)</f>
        <v>0</v>
      </c>
      <c r="E11" s="6">
        <f>COUNTIF(JOGOS!$H$4:$H$99,Apoio!B11)</f>
        <v>0</v>
      </c>
      <c r="F11" s="6">
        <f>COUNTIFS(JOGOS!$B$4:$B$99,Apoio!B11,JOGOS!$H$4:$H$99,"Empate")+COUNTIFS(JOGOS!$F$4:$F$99,Apoio!B11,JOGOS!$H$4:$H$99,"Empate")</f>
        <v>0</v>
      </c>
      <c r="G11" s="6">
        <f>COUNTIF(JOGOS!$I$4:$I$99,Apoio!B11)</f>
        <v>0</v>
      </c>
      <c r="H11" s="6">
        <f>SUMIF(JOGOS!$B$4:$B$99,Apoio!B11,JOGOS!$C$4:$C$99)+SUMIF(JOGOS!$F$4:$F$99,Apoio!B11,JOGOS!$E$4:$E$99)</f>
        <v>0</v>
      </c>
      <c r="I11" s="6">
        <f>SUMIF(JOGOS!$B$4:$B$99,Apoio!B11,JOGOS!$E$4:$E$99)+SUMIF(JOGOS!$F$4:$F$99,Apoio!B11,JOGOS!$C$4:$C$99)</f>
        <v>0</v>
      </c>
      <c r="J11" s="6">
        <f t="shared" ref="J11:J13" si="8">H11-I11</f>
        <v>0</v>
      </c>
      <c r="K11" s="6">
        <f>IFERROR(VLOOKUP(B11,CARTÕES!$A$2:$C$17,2,0),0)</f>
        <v>0</v>
      </c>
      <c r="L11" s="6">
        <f>IFERROR(VLOOKUP(B11,CARTÕES!$A$2:$C$17,3,0),0)</f>
        <v>0</v>
      </c>
      <c r="N11" s="1">
        <f t="shared" ref="N11:N13" si="9">SUM(C11*1000000+E11*100000+J11*10000+H11*1000-L11*100-K11*10)</f>
        <v>0</v>
      </c>
      <c r="Q11" s="1">
        <f ca="1">RANK(AC11,$AC$3:$AC$18,0)+COUNTIF($AC$2:AC10,AC11)</f>
        <v>9</v>
      </c>
      <c r="R11" s="15" t="s">
        <v>4</v>
      </c>
      <c r="S11" s="3">
        <f t="shared" si="3"/>
        <v>0</v>
      </c>
      <c r="T11" s="3">
        <f>COUNTIF(JOGOS!$H$4:$H$107,Apoio!R11)+COUNTIF(JOGOS!$I$4:$I$107,Apoio!R11)+COUNTIF(JOGOS!$J$4:$K$107,"Empate-"&amp;Apoio!R11)</f>
        <v>0</v>
      </c>
      <c r="U11" s="3">
        <f>COUNTIF(JOGOS!$H$4:$H$107,Apoio!R11)</f>
        <v>0</v>
      </c>
      <c r="V11" s="3">
        <f>COUNTIF(JOGOS!$J$4:$K$107,"Empate-"&amp;Apoio!R11)</f>
        <v>0</v>
      </c>
      <c r="W11" s="3">
        <f>COUNTIF(JOGOS!$I$4:$I$107,Apoio!R11)</f>
        <v>0</v>
      </c>
      <c r="X11" s="3">
        <f ca="1">SUMIF(JOGOS!$B$4:$B$99,Apoio!R11,JOGOS!$C$4:$C$99)+SUMIF(JOGOS!$F$4:$F$99,Apoio!R11,JOGOS!$E$4:$E$99)+SUMIF($R$22:$R$29,R11,$S$22:$S$29)+SUMIF($V$22:$AA$29,R11,$U$22:$U$29)</f>
        <v>0</v>
      </c>
      <c r="Y11" s="3">
        <f ca="1">SUMIF(JOGOS!$B$4:$B$99,Apoio!R11,JOGOS!$E$4:$E$99)+SUMIF(JOGOS!$F$4:$F$99,Apoio!R11,JOGOS!$C$4:$C$99)+SUMIF($R$22:$R$29,R11,$U$22:$U$29)+SUMIF($V$22:$AA$29,R11,$S$22:$S$29)</f>
        <v>0</v>
      </c>
      <c r="Z11" s="3">
        <f t="shared" ca="1" si="4"/>
        <v>0</v>
      </c>
      <c r="AA11" s="3">
        <f>VLOOKUP(R11,CARTÕES!$A$2:$C$17,2,FALSE)</f>
        <v>0</v>
      </c>
      <c r="AB11" s="3">
        <f>VLOOKUP(R11,CARTÕES!$A$2:$C$17,3,FALSE)</f>
        <v>0</v>
      </c>
      <c r="AC11" s="1">
        <f t="shared" ca="1" si="5"/>
        <v>0</v>
      </c>
      <c r="AD11" s="1" t="str">
        <f t="shared" si="6"/>
        <v>-</v>
      </c>
    </row>
    <row r="12" spans="1:30" x14ac:dyDescent="0.3">
      <c r="A12" s="1">
        <f>RANK(N12,$N$10:$N$13,0)+COUNTIF($N$9:N11,N12)</f>
        <v>3</v>
      </c>
      <c r="B12" s="4" t="s">
        <v>5</v>
      </c>
      <c r="C12" s="6">
        <f t="shared" si="7"/>
        <v>0</v>
      </c>
      <c r="D12" s="6">
        <f>COUNTIF(JOGOS!$H$4:$H$99,Apoio!B12)+COUNTIF(JOGOS!$I$4:$I$99,Apoio!B12)+COUNTIF(JOGOS!$J$4:$K$99,"Empate-"&amp;Apoio!B12)</f>
        <v>0</v>
      </c>
      <c r="E12" s="6">
        <f>COUNTIF(JOGOS!$H$4:$H$99,Apoio!B12)</f>
        <v>0</v>
      </c>
      <c r="F12" s="6">
        <f>COUNTIFS(JOGOS!$B$4:$B$99,Apoio!B12,JOGOS!$H$4:$H$99,"Empate")+COUNTIFS(JOGOS!$F$4:$F$99,Apoio!B12,JOGOS!$H$4:$H$99,"Empate")</f>
        <v>0</v>
      </c>
      <c r="G12" s="6">
        <f>COUNTIF(JOGOS!$I$4:$I$99,Apoio!B12)</f>
        <v>0</v>
      </c>
      <c r="H12" s="6">
        <f>SUMIF(JOGOS!$B$4:$B$99,Apoio!B12,JOGOS!$C$4:$C$99)+SUMIF(JOGOS!$F$4:$F$99,Apoio!B12,JOGOS!$E$4:$E$99)</f>
        <v>0</v>
      </c>
      <c r="I12" s="6">
        <f>SUMIF(JOGOS!$B$4:$B$99,Apoio!B12,JOGOS!$E$4:$E$99)+SUMIF(JOGOS!$F$4:$F$99,Apoio!B12,JOGOS!$C$4:$C$99)</f>
        <v>0</v>
      </c>
      <c r="J12" s="6">
        <f t="shared" si="8"/>
        <v>0</v>
      </c>
      <c r="K12" s="6">
        <f>IFERROR(VLOOKUP(B12,CARTÕES!$A$2:$C$17,2,0),0)</f>
        <v>0</v>
      </c>
      <c r="L12" s="6">
        <f>IFERROR(VLOOKUP(B12,CARTÕES!$A$2:$C$17,3,0),0)</f>
        <v>0</v>
      </c>
      <c r="N12" s="1">
        <f t="shared" si="9"/>
        <v>0</v>
      </c>
      <c r="Q12" s="1">
        <f ca="1">RANK(AC12,$AC$3:$AC$18,0)+COUNTIF($AC$2:AC11,AC12)</f>
        <v>10</v>
      </c>
      <c r="R12" s="15" t="s">
        <v>12</v>
      </c>
      <c r="S12" s="3">
        <f t="shared" si="3"/>
        <v>0</v>
      </c>
      <c r="T12" s="3">
        <f>COUNTIF(JOGOS!$H$4:$H$107,Apoio!R12)+COUNTIF(JOGOS!$I$4:$I$107,Apoio!R12)+COUNTIF(JOGOS!$J$4:$K$107,"Empate-"&amp;Apoio!R12)</f>
        <v>0</v>
      </c>
      <c r="U12" s="3">
        <f>COUNTIF(JOGOS!$H$4:$H$107,Apoio!R12)</f>
        <v>0</v>
      </c>
      <c r="V12" s="3">
        <f>COUNTIF(JOGOS!$J$4:$K$107,"Empate-"&amp;Apoio!R12)</f>
        <v>0</v>
      </c>
      <c r="W12" s="3">
        <f>COUNTIF(JOGOS!$I$4:$I$107,Apoio!R12)</f>
        <v>0</v>
      </c>
      <c r="X12" s="3">
        <f ca="1">SUMIF(JOGOS!$B$4:$B$99,Apoio!R12,JOGOS!$C$4:$C$99)+SUMIF(JOGOS!$F$4:$F$99,Apoio!R12,JOGOS!$E$4:$E$99)+SUMIF($R$22:$R$29,R12,$S$22:$S$29)+SUMIF($V$22:$AA$29,R12,$U$22:$U$29)</f>
        <v>0</v>
      </c>
      <c r="Y12" s="3">
        <f ca="1">SUMIF(JOGOS!$B$4:$B$99,Apoio!R12,JOGOS!$E$4:$E$99)+SUMIF(JOGOS!$F$4:$F$99,Apoio!R12,JOGOS!$C$4:$C$99)+SUMIF($R$22:$R$29,R12,$U$22:$U$29)+SUMIF($V$22:$AA$29,R12,$S$22:$S$29)</f>
        <v>0</v>
      </c>
      <c r="Z12" s="3">
        <f t="shared" ca="1" si="4"/>
        <v>0</v>
      </c>
      <c r="AA12" s="3">
        <f>VLOOKUP(R12,CARTÕES!$A$2:$C$17,2,FALSE)</f>
        <v>0</v>
      </c>
      <c r="AB12" s="3">
        <f>VLOOKUP(R12,CARTÕES!$A$2:$C$17,3,FALSE)</f>
        <v>0</v>
      </c>
      <c r="AC12" s="1">
        <f t="shared" ca="1" si="5"/>
        <v>0</v>
      </c>
      <c r="AD12" s="1" t="str">
        <f t="shared" si="6"/>
        <v>-</v>
      </c>
    </row>
    <row r="13" spans="1:30" x14ac:dyDescent="0.3">
      <c r="A13" s="1">
        <f>RANK(N13,$N$10:$N$13,0)+COUNTIF($N$9:N12,N13)</f>
        <v>4</v>
      </c>
      <c r="B13" s="4" t="s">
        <v>6</v>
      </c>
      <c r="C13" s="6">
        <f t="shared" si="7"/>
        <v>0</v>
      </c>
      <c r="D13" s="6">
        <f>COUNTIF(JOGOS!$H$4:$H$99,Apoio!B13)+COUNTIF(JOGOS!$I$4:$I$99,Apoio!B13)+COUNTIF(JOGOS!$J$4:$K$99,"Empate-"&amp;Apoio!B13)</f>
        <v>0</v>
      </c>
      <c r="E13" s="6">
        <f>COUNTIF(JOGOS!$H$4:$H$99,Apoio!B13)</f>
        <v>0</v>
      </c>
      <c r="F13" s="6">
        <f>COUNTIFS(JOGOS!$B$4:$B$99,Apoio!B13,JOGOS!$H$4:$H$99,"Empate")+COUNTIFS(JOGOS!$F$4:$F$99,Apoio!B13,JOGOS!$H$4:$H$99,"Empate")</f>
        <v>0</v>
      </c>
      <c r="G13" s="6">
        <f>COUNTIF(JOGOS!$I$4:$I$99,Apoio!B13)</f>
        <v>0</v>
      </c>
      <c r="H13" s="6">
        <f>SUMIF(JOGOS!$B$4:$B$99,Apoio!B13,JOGOS!$C$4:$C$99)+SUMIF(JOGOS!$F$4:$F$99,Apoio!B13,JOGOS!$E$4:$E$99)</f>
        <v>0</v>
      </c>
      <c r="I13" s="6">
        <f>SUMIF(JOGOS!$B$4:$B$99,Apoio!B13,JOGOS!$E$4:$E$99)+SUMIF(JOGOS!$F$4:$F$99,Apoio!B13,JOGOS!$C$4:$C$99)</f>
        <v>0</v>
      </c>
      <c r="J13" s="6">
        <f t="shared" si="8"/>
        <v>0</v>
      </c>
      <c r="K13" s="6">
        <f>IFERROR(VLOOKUP(B13,CARTÕES!$A$2:$C$17,2,0),0)</f>
        <v>0</v>
      </c>
      <c r="L13" s="6">
        <f>IFERROR(VLOOKUP(B13,CARTÕES!$A$2:$C$17,3,0),0)</f>
        <v>0</v>
      </c>
      <c r="N13" s="1">
        <f t="shared" si="9"/>
        <v>0</v>
      </c>
      <c r="Q13" s="1">
        <f ca="1">RANK(AC13,$AC$3:$AC$18,0)+COUNTIF($AC$2:AC12,AC13)</f>
        <v>11</v>
      </c>
      <c r="R13" s="15" t="s">
        <v>84</v>
      </c>
      <c r="S13" s="3">
        <f t="shared" si="3"/>
        <v>0</v>
      </c>
      <c r="T13" s="3">
        <f>COUNTIF(JOGOS!$H$4:$H$107,Apoio!R13)+COUNTIF(JOGOS!$I$4:$I$107,Apoio!R13)+COUNTIF(JOGOS!$J$4:$K$107,"Empate-"&amp;Apoio!R13)</f>
        <v>0</v>
      </c>
      <c r="U13" s="3">
        <f>COUNTIF(JOGOS!$H$4:$H$107,Apoio!R13)</f>
        <v>0</v>
      </c>
      <c r="V13" s="3">
        <f>COUNTIF(JOGOS!$J$4:$K$107,"Empate-"&amp;Apoio!R13)</f>
        <v>0</v>
      </c>
      <c r="W13" s="3">
        <f>COUNTIF(JOGOS!$I$4:$I$107,Apoio!R13)</f>
        <v>0</v>
      </c>
      <c r="X13" s="3">
        <f ca="1">SUMIF(JOGOS!$B$4:$B$99,Apoio!R13,JOGOS!$C$4:$C$99)+SUMIF(JOGOS!$F$4:$F$99,Apoio!R13,JOGOS!$E$4:$E$99)+SUMIF($R$22:$R$29,R13,$S$22:$S$29)+SUMIF($V$22:$AA$29,R13,$U$22:$U$29)</f>
        <v>0</v>
      </c>
      <c r="Y13" s="3">
        <f ca="1">SUMIF(JOGOS!$B$4:$B$99,Apoio!R13,JOGOS!$E$4:$E$99)+SUMIF(JOGOS!$F$4:$F$99,Apoio!R13,JOGOS!$C$4:$C$99)+SUMIF($R$22:$R$29,R13,$U$22:$U$29)+SUMIF($V$22:$AA$29,R13,$S$22:$S$29)</f>
        <v>0</v>
      </c>
      <c r="Z13" s="3">
        <f t="shared" ca="1" si="4"/>
        <v>0</v>
      </c>
      <c r="AA13" s="3">
        <f>VLOOKUP(R13,CARTÕES!$A$2:$C$17,2,FALSE)</f>
        <v>0</v>
      </c>
      <c r="AB13" s="3">
        <f>VLOOKUP(R13,CARTÕES!$A$2:$C$17,3,FALSE)</f>
        <v>0</v>
      </c>
      <c r="AC13" s="1">
        <f t="shared" ca="1" si="5"/>
        <v>0</v>
      </c>
      <c r="AD13" s="1" t="str">
        <f t="shared" si="6"/>
        <v>-</v>
      </c>
    </row>
    <row r="14" spans="1:30" x14ac:dyDescent="0.3">
      <c r="Q14" s="1">
        <f ca="1">RANK(AC14,$AC$3:$AC$18,0)+COUNTIF($AC$2:AC13,AC14)</f>
        <v>12</v>
      </c>
      <c r="R14" s="15" t="s">
        <v>8</v>
      </c>
      <c r="S14" s="3">
        <f t="shared" si="3"/>
        <v>0</v>
      </c>
      <c r="T14" s="3">
        <f>COUNTIF(JOGOS!$H$4:$H$107,Apoio!R14)+COUNTIF(JOGOS!$I$4:$I$107,Apoio!R14)+COUNTIF(JOGOS!$J$4:$K$107,"Empate-"&amp;Apoio!R14)</f>
        <v>0</v>
      </c>
      <c r="U14" s="3">
        <f>COUNTIF(JOGOS!$H$4:$H$107,Apoio!R14)</f>
        <v>0</v>
      </c>
      <c r="V14" s="3">
        <f>COUNTIF(JOGOS!$J$4:$K$107,"Empate-"&amp;Apoio!R14)</f>
        <v>0</v>
      </c>
      <c r="W14" s="3">
        <f>COUNTIF(JOGOS!$I$4:$I$107,Apoio!R14)</f>
        <v>0</v>
      </c>
      <c r="X14" s="3">
        <f ca="1">SUMIF(JOGOS!$B$4:$B$99,Apoio!R14,JOGOS!$C$4:$C$99)+SUMIF(JOGOS!$F$4:$F$99,Apoio!R14,JOGOS!$E$4:$E$99)+SUMIF($R$22:$R$29,R14,$S$22:$S$29)+SUMIF($V$22:$AA$29,R14,$U$22:$U$29)</f>
        <v>0</v>
      </c>
      <c r="Y14" s="3">
        <f ca="1">SUMIF(JOGOS!$B$4:$B$99,Apoio!R14,JOGOS!$E$4:$E$99)+SUMIF(JOGOS!$F$4:$F$99,Apoio!R14,JOGOS!$C$4:$C$99)+SUMIF($R$22:$R$29,R14,$U$22:$U$29)+SUMIF($V$22:$AA$29,R14,$S$22:$S$29)</f>
        <v>0</v>
      </c>
      <c r="Z14" s="3">
        <f t="shared" ca="1" si="4"/>
        <v>0</v>
      </c>
      <c r="AA14" s="3">
        <f>VLOOKUP(R14,CARTÕES!$A$2:$C$17,2,FALSE)</f>
        <v>0</v>
      </c>
      <c r="AB14" s="3">
        <f>VLOOKUP(R14,CARTÕES!$A$2:$C$17,3,FALSE)</f>
        <v>0</v>
      </c>
      <c r="AC14" s="1">
        <f t="shared" ca="1" si="5"/>
        <v>0</v>
      </c>
      <c r="AD14" s="1" t="str">
        <f t="shared" si="6"/>
        <v>-</v>
      </c>
    </row>
    <row r="15" spans="1:30" x14ac:dyDescent="0.3">
      <c r="B15" s="123" t="s">
        <v>37</v>
      </c>
      <c r="C15" s="123"/>
      <c r="D15" s="123"/>
      <c r="E15" s="123"/>
      <c r="F15" s="123"/>
      <c r="G15" s="123"/>
      <c r="H15" s="123"/>
      <c r="I15" s="123"/>
      <c r="J15" s="123"/>
      <c r="K15" s="2"/>
      <c r="L15" s="2"/>
      <c r="Q15" s="1">
        <f ca="1">RANK(AC15,$AC$3:$AC$18,0)+COUNTIF($AC$2:AC14,AC15)</f>
        <v>13</v>
      </c>
      <c r="R15" s="15" t="s">
        <v>2</v>
      </c>
      <c r="S15" s="3">
        <f t="shared" si="3"/>
        <v>0</v>
      </c>
      <c r="T15" s="3">
        <f>COUNTIF(JOGOS!$H$4:$H$107,Apoio!R15)+COUNTIF(JOGOS!$I$4:$I$107,Apoio!R15)+COUNTIF(JOGOS!$J$4:$K$107,"Empate-"&amp;Apoio!R15)</f>
        <v>0</v>
      </c>
      <c r="U15" s="3">
        <f>COUNTIF(JOGOS!$H$4:$H$107,Apoio!R15)</f>
        <v>0</v>
      </c>
      <c r="V15" s="3">
        <f>COUNTIF(JOGOS!$J$4:$K$107,"Empate-"&amp;Apoio!R15)</f>
        <v>0</v>
      </c>
      <c r="W15" s="3">
        <f>COUNTIF(JOGOS!$I$4:$I$107,Apoio!R15)</f>
        <v>0</v>
      </c>
      <c r="X15" s="3">
        <f ca="1">SUMIF(JOGOS!$B$4:$B$99,Apoio!R15,JOGOS!$C$4:$C$99)+SUMIF(JOGOS!$F$4:$F$99,Apoio!R15,JOGOS!$E$4:$E$99)+SUMIF($R$22:$R$29,R15,$S$22:$S$29)+SUMIF($V$22:$AA$29,R15,$U$22:$U$29)</f>
        <v>0</v>
      </c>
      <c r="Y15" s="3">
        <f ca="1">SUMIF(JOGOS!$B$4:$B$99,Apoio!R15,JOGOS!$E$4:$E$99)+SUMIF(JOGOS!$F$4:$F$99,Apoio!R15,JOGOS!$C$4:$C$99)+SUMIF($R$22:$R$29,R15,$U$22:$U$29)+SUMIF($V$22:$AA$29,R15,$S$22:$S$29)</f>
        <v>0</v>
      </c>
      <c r="Z15" s="3">
        <f t="shared" ca="1" si="4"/>
        <v>0</v>
      </c>
      <c r="AA15" s="3">
        <f>VLOOKUP(R15,CARTÕES!$A$2:$C$17,2,FALSE)</f>
        <v>0</v>
      </c>
      <c r="AB15" s="3">
        <f>VLOOKUP(R15,CARTÕES!$A$2:$C$17,3,FALSE)</f>
        <v>0</v>
      </c>
      <c r="AC15" s="1">
        <f t="shared" ca="1" si="5"/>
        <v>0</v>
      </c>
      <c r="AD15" s="1" t="str">
        <f t="shared" si="6"/>
        <v>-</v>
      </c>
    </row>
    <row r="16" spans="1:30" x14ac:dyDescent="0.3">
      <c r="B16" s="5" t="s">
        <v>25</v>
      </c>
      <c r="C16" s="2" t="s">
        <v>26</v>
      </c>
      <c r="D16" s="2" t="s">
        <v>27</v>
      </c>
      <c r="E16" s="2" t="s">
        <v>28</v>
      </c>
      <c r="F16" s="2" t="s">
        <v>29</v>
      </c>
      <c r="G16" s="2" t="s">
        <v>30</v>
      </c>
      <c r="H16" s="2" t="s">
        <v>31</v>
      </c>
      <c r="I16" s="2" t="s">
        <v>32</v>
      </c>
      <c r="J16" s="2" t="s">
        <v>33</v>
      </c>
      <c r="K16" s="2" t="s">
        <v>49</v>
      </c>
      <c r="L16" s="2" t="s">
        <v>50</v>
      </c>
      <c r="N16" s="1" t="s">
        <v>41</v>
      </c>
      <c r="Q16" s="1">
        <f ca="1">RANK(AC16,$AC$3:$AC$18,0)+COUNTIF($AC$2:AC15,AC16)</f>
        <v>14</v>
      </c>
      <c r="R16" s="15" t="s">
        <v>83</v>
      </c>
      <c r="S16" s="3">
        <f t="shared" si="3"/>
        <v>0</v>
      </c>
      <c r="T16" s="3">
        <f>COUNTIF(JOGOS!$H$4:$H$107,Apoio!R16)+COUNTIF(JOGOS!$I$4:$I$107,Apoio!R16)+COUNTIF(JOGOS!$J$4:$K$107,"Empate-"&amp;Apoio!R16)</f>
        <v>0</v>
      </c>
      <c r="U16" s="3">
        <f>COUNTIF(JOGOS!$H$4:$H$107,Apoio!R16)</f>
        <v>0</v>
      </c>
      <c r="V16" s="3">
        <f>COUNTIF(JOGOS!$J$4:$K$107,"Empate-"&amp;Apoio!R16)</f>
        <v>0</v>
      </c>
      <c r="W16" s="3">
        <f>COUNTIF(JOGOS!$I$4:$I$107,Apoio!R16)</f>
        <v>0</v>
      </c>
      <c r="X16" s="3">
        <f ca="1">SUMIF(JOGOS!$B$4:$B$99,Apoio!R16,JOGOS!$C$4:$C$99)+SUMIF(JOGOS!$F$4:$F$99,Apoio!R16,JOGOS!$E$4:$E$99)+SUMIF($R$22:$R$29,R16,$S$22:$S$29)+SUMIF($V$22:$AA$29,R16,$U$22:$U$29)</f>
        <v>0</v>
      </c>
      <c r="Y16" s="3">
        <f ca="1">SUMIF(JOGOS!$B$4:$B$99,Apoio!R16,JOGOS!$E$4:$E$99)+SUMIF(JOGOS!$F$4:$F$99,Apoio!R16,JOGOS!$C$4:$C$99)+SUMIF($R$22:$R$29,R16,$U$22:$U$29)+SUMIF($V$22:$AA$29,R16,$S$22:$S$29)</f>
        <v>0</v>
      </c>
      <c r="Z16" s="3">
        <f t="shared" ca="1" si="4"/>
        <v>0</v>
      </c>
      <c r="AA16" s="3">
        <f>VLOOKUP(R16,CARTÕES!$A$2:$C$17,2,FALSE)</f>
        <v>0</v>
      </c>
      <c r="AB16" s="3">
        <f>VLOOKUP(R16,CARTÕES!$A$2:$C$17,3,FALSE)</f>
        <v>0</v>
      </c>
      <c r="AC16" s="1">
        <f t="shared" ca="1" si="5"/>
        <v>0</v>
      </c>
      <c r="AD16" s="1" t="str">
        <f t="shared" si="6"/>
        <v>-</v>
      </c>
    </row>
    <row r="17" spans="1:30" x14ac:dyDescent="0.3">
      <c r="A17" s="1">
        <f>RANK(N17,$N$17:$N$20,0)+COUNTIF($N$16:N16,N17)</f>
        <v>1</v>
      </c>
      <c r="B17" s="4" t="s">
        <v>7</v>
      </c>
      <c r="C17" s="6">
        <f>(E17*3)+(F17*1)</f>
        <v>0</v>
      </c>
      <c r="D17" s="6">
        <f>COUNTIF(JOGOS!$H$4:$H$99,Apoio!B17)+COUNTIF(JOGOS!$I$4:$I$99,Apoio!B17)+COUNTIF(JOGOS!$J$4:$K$99,"Empate-"&amp;Apoio!B17)</f>
        <v>0</v>
      </c>
      <c r="E17" s="6">
        <f>COUNTIF(JOGOS!$H$4:$H$99,Apoio!B17)</f>
        <v>0</v>
      </c>
      <c r="F17" s="6">
        <f>COUNTIFS(JOGOS!$B$4:$B$99,Apoio!B17,JOGOS!$H$4:$H$99,"Empate")+COUNTIFS(JOGOS!$F$4:$F$99,Apoio!B17,JOGOS!$H$4:$H$99,"Empate")</f>
        <v>0</v>
      </c>
      <c r="G17" s="6">
        <f>COUNTIF(JOGOS!$I$4:$I$99,Apoio!B17)</f>
        <v>0</v>
      </c>
      <c r="H17" s="6">
        <f>SUMIF(JOGOS!$B$4:$B$99,Apoio!B17,JOGOS!$C$4:$C$99)+SUMIF(JOGOS!$F$4:$F$99,Apoio!B17,JOGOS!$E$4:$E$99)</f>
        <v>0</v>
      </c>
      <c r="I17" s="6">
        <f>SUMIF(JOGOS!$B$4:$B$99,Apoio!B17,JOGOS!$E$4:$E$99)+SUMIF(JOGOS!$F$4:$F$99,Apoio!B17,JOGOS!$C$4:$C$99)</f>
        <v>0</v>
      </c>
      <c r="J17" s="6">
        <f>H17-I17</f>
        <v>0</v>
      </c>
      <c r="K17" s="6">
        <f>IFERROR(VLOOKUP(B17,CARTÕES!$A$2:$C$17,2,0),0)</f>
        <v>0</v>
      </c>
      <c r="L17" s="6">
        <f>IFERROR(VLOOKUP(B17,CARTÕES!$A$2:$C$17,3,0),0)</f>
        <v>0</v>
      </c>
      <c r="N17" s="1">
        <f>SUM(C17*1000000+E17*100000+J17*10000+H17*1000-L17*100-K17*10)</f>
        <v>0</v>
      </c>
      <c r="Q17" s="1">
        <f ca="1">RANK(AC17,$AC$3:$AC$18,0)+COUNTIF($AC$2:AC16,AC17)</f>
        <v>15</v>
      </c>
      <c r="R17" s="15" t="s">
        <v>9</v>
      </c>
      <c r="S17" s="3">
        <f t="shared" si="3"/>
        <v>0</v>
      </c>
      <c r="T17" s="3">
        <f>COUNTIF(JOGOS!$H$4:$H$107,Apoio!R17)+COUNTIF(JOGOS!$I$4:$I$107,Apoio!R17)+COUNTIF(JOGOS!$J$4:$K$107,"Empate-"&amp;Apoio!R17)</f>
        <v>0</v>
      </c>
      <c r="U17" s="3">
        <f>COUNTIF(JOGOS!$H$4:$H$107,Apoio!R17)</f>
        <v>0</v>
      </c>
      <c r="V17" s="3">
        <f>COUNTIF(JOGOS!$J$4:$K$107,"Empate-"&amp;Apoio!R17)</f>
        <v>0</v>
      </c>
      <c r="W17" s="3">
        <f>COUNTIF(JOGOS!$I$4:$I$107,Apoio!R17)</f>
        <v>0</v>
      </c>
      <c r="X17" s="3">
        <f ca="1">SUMIF(JOGOS!$B$4:$B$99,Apoio!R17,JOGOS!$C$4:$C$99)+SUMIF(JOGOS!$F$4:$F$99,Apoio!R17,JOGOS!$E$4:$E$99)+SUMIF($R$22:$R$29,R17,$S$22:$S$29)+SUMIF($V$22:$AA$29,R17,$U$22:$U$29)</f>
        <v>0</v>
      </c>
      <c r="Y17" s="3">
        <f ca="1">SUMIF(JOGOS!$B$4:$B$99,Apoio!R17,JOGOS!$E$4:$E$99)+SUMIF(JOGOS!$F$4:$F$99,Apoio!R17,JOGOS!$C$4:$C$99)+SUMIF($R$22:$R$29,R17,$U$22:$U$29)+SUMIF($V$22:$AA$29,R17,$S$22:$S$29)</f>
        <v>0</v>
      </c>
      <c r="Z17" s="3">
        <f t="shared" ca="1" si="4"/>
        <v>0</v>
      </c>
      <c r="AA17" s="3">
        <f>VLOOKUP(R17,CARTÕES!$A$2:$C$17,2,FALSE)</f>
        <v>0</v>
      </c>
      <c r="AB17" s="3">
        <f>VLOOKUP(R17,CARTÕES!$A$2:$C$17,3,FALSE)</f>
        <v>0</v>
      </c>
      <c r="AC17" s="1">
        <f t="shared" ca="1" si="5"/>
        <v>0</v>
      </c>
      <c r="AD17" s="1" t="str">
        <f t="shared" si="6"/>
        <v>-</v>
      </c>
    </row>
    <row r="18" spans="1:30" x14ac:dyDescent="0.3">
      <c r="A18" s="1">
        <f>RANK(N18,$N$17:$N$20,0)+COUNTIF($N$16:N17,N18)</f>
        <v>2</v>
      </c>
      <c r="B18" s="4" t="s">
        <v>10</v>
      </c>
      <c r="C18" s="6">
        <f t="shared" ref="C18:C20" si="10">(E18*3)+(F18*1)</f>
        <v>0</v>
      </c>
      <c r="D18" s="6">
        <f>COUNTIF(JOGOS!$H$4:$H$99,Apoio!B18)+COUNTIF(JOGOS!$I$4:$I$99,Apoio!B18)+COUNTIF(JOGOS!$J$4:$K$99,"Empate-"&amp;Apoio!B18)</f>
        <v>0</v>
      </c>
      <c r="E18" s="6">
        <f>COUNTIF(JOGOS!$H$4:$H$99,Apoio!B18)</f>
        <v>0</v>
      </c>
      <c r="F18" s="6">
        <f>COUNTIFS(JOGOS!$B$4:$B$99,Apoio!B18,JOGOS!$H$4:$H$99,"Empate")+COUNTIFS(JOGOS!$F$4:$F$99,Apoio!B18,JOGOS!$H$4:$H$99,"Empate")</f>
        <v>0</v>
      </c>
      <c r="G18" s="6">
        <f>COUNTIF(JOGOS!$I$4:$I$99,Apoio!B18)</f>
        <v>0</v>
      </c>
      <c r="H18" s="6">
        <f>SUMIF(JOGOS!$B$4:$B$99,Apoio!B18,JOGOS!$C$4:$C$99)+SUMIF(JOGOS!$F$4:$F$99,Apoio!B18,JOGOS!$E$4:$E$99)</f>
        <v>0</v>
      </c>
      <c r="I18" s="6">
        <f>SUMIF(JOGOS!$B$4:$B$99,Apoio!B18,JOGOS!$E$4:$E$99)+SUMIF(JOGOS!$F$4:$F$99,Apoio!B18,JOGOS!$C$4:$C$99)</f>
        <v>0</v>
      </c>
      <c r="J18" s="6">
        <f t="shared" ref="J18:J20" si="11">H18-I18</f>
        <v>0</v>
      </c>
      <c r="K18" s="6">
        <f>IFERROR(VLOOKUP(B18,CARTÕES!$A$2:$C$17,2,0),0)</f>
        <v>0</v>
      </c>
      <c r="L18" s="6">
        <f>IFERROR(VLOOKUP(B18,CARTÕES!$A$2:$C$17,3,0),0)</f>
        <v>0</v>
      </c>
      <c r="N18" s="1">
        <f t="shared" ref="N18:N20" si="12">SUM(C18*1000000+E18*100000+J18*10000+H18*1000-L18*100-K18*10)</f>
        <v>0</v>
      </c>
      <c r="Q18" s="1">
        <f ca="1">RANK(AC18,$AC$3:$AC$18,0)+COUNTIF($AC$2:AC17,AC18)</f>
        <v>16</v>
      </c>
      <c r="R18" s="15" t="s">
        <v>5</v>
      </c>
      <c r="S18" s="3">
        <f t="shared" si="3"/>
        <v>0</v>
      </c>
      <c r="T18" s="3">
        <f>COUNTIF(JOGOS!$H$4:$H$107,Apoio!R18)+COUNTIF(JOGOS!$I$4:$I$107,Apoio!R18)+COUNTIF(JOGOS!$J$4:$K$107,"Empate-"&amp;Apoio!R18)</f>
        <v>0</v>
      </c>
      <c r="U18" s="3">
        <f>COUNTIF(JOGOS!$H$4:$H$107,Apoio!R18)</f>
        <v>0</v>
      </c>
      <c r="V18" s="3">
        <f>COUNTIF(JOGOS!$J$4:$K$107,"Empate-"&amp;Apoio!R18)</f>
        <v>0</v>
      </c>
      <c r="W18" s="3">
        <f>COUNTIF(JOGOS!$I$4:$I$107,Apoio!R18)</f>
        <v>0</v>
      </c>
      <c r="X18" s="3">
        <f ca="1">SUMIF(JOGOS!$B$4:$B$99,Apoio!R18,JOGOS!$C$4:$C$99)+SUMIF(JOGOS!$F$4:$F$99,Apoio!R18,JOGOS!$E$4:$E$99)+SUMIF($R$22:$R$29,R18,$S$22:$S$29)+SUMIF($V$22:$AA$29,R18,$U$22:$U$29)</f>
        <v>0</v>
      </c>
      <c r="Y18" s="3">
        <f ca="1">SUMIF(JOGOS!$B$4:$B$99,Apoio!R18,JOGOS!$E$4:$E$99)+SUMIF(JOGOS!$F$4:$F$99,Apoio!R18,JOGOS!$C$4:$C$99)+SUMIF($R$22:$R$29,R18,$U$22:$U$29)+SUMIF($V$22:$AA$29,R18,$S$22:$S$29)</f>
        <v>0</v>
      </c>
      <c r="Z18" s="3">
        <f t="shared" ca="1" si="4"/>
        <v>0</v>
      </c>
      <c r="AA18" s="3">
        <f>VLOOKUP(R18,CARTÕES!$A$2:$C$17,2,FALSE)</f>
        <v>0</v>
      </c>
      <c r="AB18" s="3">
        <f>VLOOKUP(R18,CARTÕES!$A$2:$C$17,3,FALSE)</f>
        <v>0</v>
      </c>
      <c r="AC18" s="1">
        <f t="shared" ca="1" si="5"/>
        <v>0</v>
      </c>
      <c r="AD18" s="1" t="str">
        <f t="shared" si="6"/>
        <v>-</v>
      </c>
    </row>
    <row r="19" spans="1:30" x14ac:dyDescent="0.3">
      <c r="A19" s="1">
        <f>RANK(N19,$N$17:$N$20,0)+COUNTIF($N$16:N18,N19)</f>
        <v>3</v>
      </c>
      <c r="B19" s="4" t="s">
        <v>11</v>
      </c>
      <c r="C19" s="6">
        <f t="shared" si="10"/>
        <v>0</v>
      </c>
      <c r="D19" s="6">
        <f>COUNTIF(JOGOS!$H$4:$H$99,Apoio!B19)+COUNTIF(JOGOS!$I$4:$I$99,Apoio!B19)+COUNTIF(JOGOS!$J$4:$K$99,"Empate-"&amp;Apoio!B19)</f>
        <v>0</v>
      </c>
      <c r="E19" s="6">
        <f>COUNTIF(JOGOS!$H$4:$H$99,Apoio!B19)</f>
        <v>0</v>
      </c>
      <c r="F19" s="6">
        <f>COUNTIFS(JOGOS!$B$4:$B$99,Apoio!B19,JOGOS!$H$4:$H$99,"Empate")+COUNTIFS(JOGOS!$F$4:$F$99,Apoio!B19,JOGOS!$H$4:$H$99,"Empate")</f>
        <v>0</v>
      </c>
      <c r="G19" s="6">
        <f>COUNTIF(JOGOS!$I$4:$I$99,Apoio!B19)</f>
        <v>0</v>
      </c>
      <c r="H19" s="6">
        <f>SUMIF(JOGOS!$B$4:$B$99,Apoio!B19,JOGOS!$C$4:$C$99)+SUMIF(JOGOS!$F$4:$F$99,Apoio!B19,JOGOS!$E$4:$E$99)</f>
        <v>0</v>
      </c>
      <c r="I19" s="6">
        <f>SUMIF(JOGOS!$B$4:$B$99,Apoio!B19,JOGOS!$E$4:$E$99)+SUMIF(JOGOS!$F$4:$F$99,Apoio!B19,JOGOS!$C$4:$C$99)</f>
        <v>0</v>
      </c>
      <c r="J19" s="6">
        <f t="shared" si="11"/>
        <v>0</v>
      </c>
      <c r="K19" s="6">
        <f>IFERROR(VLOOKUP(B19,CARTÕES!$A$2:$C$17,2,0),0)</f>
        <v>0</v>
      </c>
      <c r="L19" s="6">
        <f>IFERROR(VLOOKUP(B19,CARTÕES!$A$2:$C$17,3,0),0)</f>
        <v>0</v>
      </c>
      <c r="N19" s="1">
        <f t="shared" si="12"/>
        <v>0</v>
      </c>
    </row>
    <row r="20" spans="1:30" x14ac:dyDescent="0.3">
      <c r="A20" s="1">
        <f>RANK(N20,$N$17:$N$20,0)+COUNTIF($N$16:N19,N20)</f>
        <v>4</v>
      </c>
      <c r="B20" s="4" t="s">
        <v>84</v>
      </c>
      <c r="C20" s="6">
        <f t="shared" si="10"/>
        <v>0</v>
      </c>
      <c r="D20" s="6">
        <f>COUNTIF(JOGOS!$H$4:$H$99,Apoio!B20)+COUNTIF(JOGOS!$I$4:$I$99,Apoio!B20)+COUNTIF(JOGOS!$J$4:$K$99,"Empate-"&amp;Apoio!B20)</f>
        <v>0</v>
      </c>
      <c r="E20" s="6">
        <f>COUNTIF(JOGOS!$H$4:$H$99,Apoio!B20)</f>
        <v>0</v>
      </c>
      <c r="F20" s="6">
        <f>COUNTIFS(JOGOS!$B$4:$B$99,Apoio!B20,JOGOS!$H$4:$H$99,"Empate")+COUNTIFS(JOGOS!$F$4:$F$99,Apoio!B20,JOGOS!$H$4:$H$99,"Empate")</f>
        <v>0</v>
      </c>
      <c r="G20" s="6">
        <f>COUNTIF(JOGOS!$I$4:$I$99,Apoio!B20)</f>
        <v>0</v>
      </c>
      <c r="H20" s="6">
        <f>SUMIF(JOGOS!$B$4:$B$99,Apoio!B20,JOGOS!$C$4:$C$99)+SUMIF(JOGOS!$F$4:$F$99,Apoio!B20,JOGOS!$E$4:$E$99)</f>
        <v>0</v>
      </c>
      <c r="I20" s="6">
        <f>SUMIF(JOGOS!$B$4:$B$99,Apoio!B20,JOGOS!$E$4:$E$99)+SUMIF(JOGOS!$F$4:$F$99,Apoio!B20,JOGOS!$C$4:$C$99)</f>
        <v>0</v>
      </c>
      <c r="J20" s="6">
        <f t="shared" si="11"/>
        <v>0</v>
      </c>
      <c r="K20" s="6">
        <f>IFERROR(VLOOKUP(B20,CARTÕES!$A$2:$C$17,2,0),0)</f>
        <v>0</v>
      </c>
      <c r="L20" s="6">
        <f>IFERROR(VLOOKUP(B20,CARTÕES!$A$2:$C$17,3,0),0)</f>
        <v>0</v>
      </c>
      <c r="N20" s="1">
        <f t="shared" si="12"/>
        <v>0</v>
      </c>
    </row>
    <row r="21" spans="1:30" x14ac:dyDescent="0.3">
      <c r="R21" s="126" t="s">
        <v>71</v>
      </c>
      <c r="S21" s="126"/>
      <c r="T21" s="126"/>
      <c r="U21" s="126"/>
      <c r="V21" s="126"/>
      <c r="W21" s="126"/>
      <c r="X21" s="126"/>
      <c r="Y21" s="126"/>
      <c r="Z21" s="126"/>
      <c r="AA21" s="126"/>
    </row>
    <row r="22" spans="1:30" x14ac:dyDescent="0.3">
      <c r="B22" s="123" t="s">
        <v>36</v>
      </c>
      <c r="C22" s="123"/>
      <c r="D22" s="123"/>
      <c r="E22" s="123"/>
      <c r="F22" s="123"/>
      <c r="G22" s="123"/>
      <c r="H22" s="123"/>
      <c r="I22" s="123"/>
      <c r="J22" s="123"/>
      <c r="K22" s="2"/>
      <c r="L22" s="2"/>
      <c r="Q22" s="125" t="s">
        <v>72</v>
      </c>
      <c r="R22" s="3" t="str">
        <f>JOGOS!M8</f>
        <v>A Definir</v>
      </c>
      <c r="S22" s="3">
        <f>JOGOS!N8</f>
        <v>0</v>
      </c>
      <c r="T22" s="3" t="s">
        <v>16</v>
      </c>
      <c r="U22" s="3">
        <f>JOGOS!N9</f>
        <v>0</v>
      </c>
      <c r="V22" s="124" t="str">
        <f>JOGOS!M9</f>
        <v>A Definir</v>
      </c>
      <c r="W22" s="124"/>
      <c r="X22" s="124"/>
      <c r="Y22" s="124"/>
      <c r="Z22" s="124"/>
      <c r="AA22" s="124"/>
    </row>
    <row r="23" spans="1:30" x14ac:dyDescent="0.3">
      <c r="B23" s="5" t="s">
        <v>25</v>
      </c>
      <c r="C23" s="2" t="s">
        <v>26</v>
      </c>
      <c r="D23" s="2" t="s">
        <v>27</v>
      </c>
      <c r="E23" s="2" t="s">
        <v>28</v>
      </c>
      <c r="F23" s="2" t="s">
        <v>29</v>
      </c>
      <c r="G23" s="2" t="s">
        <v>30</v>
      </c>
      <c r="H23" s="2" t="s">
        <v>31</v>
      </c>
      <c r="I23" s="2" t="s">
        <v>32</v>
      </c>
      <c r="J23" s="2" t="s">
        <v>33</v>
      </c>
      <c r="K23" s="2" t="s">
        <v>49</v>
      </c>
      <c r="L23" s="2" t="s">
        <v>50</v>
      </c>
      <c r="N23" s="1" t="s">
        <v>41</v>
      </c>
      <c r="Q23" s="125"/>
      <c r="R23" s="3" t="str">
        <f>JOGOS!M13</f>
        <v>A Definir</v>
      </c>
      <c r="S23" s="3">
        <f>JOGOS!N13</f>
        <v>0</v>
      </c>
      <c r="T23" s="3" t="s">
        <v>16</v>
      </c>
      <c r="U23" s="3">
        <f>JOGOS!N14</f>
        <v>0</v>
      </c>
      <c r="V23" s="124" t="str">
        <f>JOGOS!M14</f>
        <v>A Definir</v>
      </c>
      <c r="W23" s="124"/>
      <c r="X23" s="124"/>
      <c r="Y23" s="124"/>
      <c r="Z23" s="124"/>
      <c r="AA23" s="124"/>
    </row>
    <row r="24" spans="1:30" x14ac:dyDescent="0.3">
      <c r="A24" s="1">
        <f>RANK(N24,$N$24:$N$27,0)+COUNTIF($N$23:N23,N24)</f>
        <v>1</v>
      </c>
      <c r="B24" s="4" t="s">
        <v>12</v>
      </c>
      <c r="C24" s="6">
        <f>(E24*3)+(F24*1)</f>
        <v>0</v>
      </c>
      <c r="D24" s="6">
        <f>COUNTIF(JOGOS!$H$4:$H$99,Apoio!B24)+COUNTIF(JOGOS!$I$4:$I$99,Apoio!B24)+COUNTIF(JOGOS!$J$4:$K$99,"Empate-"&amp;Apoio!B24)</f>
        <v>0</v>
      </c>
      <c r="E24" s="6">
        <f>COUNTIF(JOGOS!$H$4:$H$99,Apoio!B24)</f>
        <v>0</v>
      </c>
      <c r="F24" s="6">
        <f>COUNTIFS(JOGOS!$B$4:$B$99,Apoio!B24,JOGOS!$H$4:$H$99,"Empate")+COUNTIFS(JOGOS!$F$4:$F$99,Apoio!B24,JOGOS!$H$4:$H$99,"Empate")</f>
        <v>0</v>
      </c>
      <c r="G24" s="6">
        <f>COUNTIF(JOGOS!$I$4:$I$99,Apoio!B24)</f>
        <v>0</v>
      </c>
      <c r="H24" s="6">
        <f>SUMIF(JOGOS!$B$4:$B$99,Apoio!B24,JOGOS!$C$4:$C$99)+SUMIF(JOGOS!$F$4:$F$99,Apoio!B24,JOGOS!$E$4:$E$99)</f>
        <v>0</v>
      </c>
      <c r="I24" s="6">
        <f>SUMIF(JOGOS!$B$4:$B$99,Apoio!B24,JOGOS!$E$4:$E$99)+SUMIF(JOGOS!$F$4:$F$99,Apoio!B24,JOGOS!$C$4:$C$99)</f>
        <v>0</v>
      </c>
      <c r="J24" s="6">
        <f>H24-I24</f>
        <v>0</v>
      </c>
      <c r="K24" s="6">
        <f>IFERROR(VLOOKUP(B24,CARTÕES!$A$2:$C$17,2,0),0)</f>
        <v>0</v>
      </c>
      <c r="L24" s="6">
        <f>IFERROR(VLOOKUP(B24,CARTÕES!$A$2:$C$17,3,0),0)</f>
        <v>0</v>
      </c>
      <c r="N24" s="1">
        <f>SUM(C24*1000000+E24*100000+J24*10000+H24*1000-L24*100-K24*10)</f>
        <v>0</v>
      </c>
      <c r="Q24" s="125"/>
      <c r="R24" s="3" t="str">
        <f>JOGOS!M18</f>
        <v>A Definir</v>
      </c>
      <c r="S24" s="3">
        <f>JOGOS!N18</f>
        <v>0</v>
      </c>
      <c r="T24" s="3" t="s">
        <v>16</v>
      </c>
      <c r="U24" s="3">
        <f>JOGOS!N19</f>
        <v>0</v>
      </c>
      <c r="V24" s="124" t="str">
        <f>JOGOS!M19</f>
        <v>A Definir</v>
      </c>
      <c r="W24" s="124"/>
      <c r="X24" s="124"/>
      <c r="Y24" s="124"/>
      <c r="Z24" s="124"/>
      <c r="AA24" s="124"/>
    </row>
    <row r="25" spans="1:30" x14ac:dyDescent="0.3">
      <c r="A25" s="1">
        <f>RANK(N25,$N$24:$N$27,0)+COUNTIF($N$23:N24,N25)</f>
        <v>2</v>
      </c>
      <c r="B25" s="4" t="s">
        <v>83</v>
      </c>
      <c r="C25" s="6">
        <f t="shared" ref="C25:C27" si="13">(E25*3)+(F25*1)</f>
        <v>0</v>
      </c>
      <c r="D25" s="6">
        <f>COUNTIF(JOGOS!$H$4:$H$99,Apoio!B25)+COUNTIF(JOGOS!$I$4:$I$99,Apoio!B25)+COUNTIF(JOGOS!$J$4:$K$99,"Empate-"&amp;Apoio!B25)</f>
        <v>0</v>
      </c>
      <c r="E25" s="6">
        <f>COUNTIF(JOGOS!$H$4:$H$99,Apoio!B25)</f>
        <v>0</v>
      </c>
      <c r="F25" s="6">
        <f>COUNTIFS(JOGOS!$B$4:$B$99,Apoio!B25,JOGOS!$H$4:$H$99,"Empate")+COUNTIFS(JOGOS!$F$4:$F$99,Apoio!B25,JOGOS!$H$4:$H$99,"Empate")</f>
        <v>0</v>
      </c>
      <c r="G25" s="6">
        <f>COUNTIF(JOGOS!$I$4:$I$99,Apoio!B25)</f>
        <v>0</v>
      </c>
      <c r="H25" s="6">
        <f>SUMIF(JOGOS!$B$4:$B$99,Apoio!B25,JOGOS!$C$4:$C$99)+SUMIF(JOGOS!$F$4:$F$99,Apoio!B25,JOGOS!$E$4:$E$99)</f>
        <v>0</v>
      </c>
      <c r="I25" s="6">
        <f>SUMIF(JOGOS!$B$4:$B$99,Apoio!B25,JOGOS!$E$4:$E$99)+SUMIF(JOGOS!$F$4:$F$99,Apoio!B25,JOGOS!$C$4:$C$99)</f>
        <v>0</v>
      </c>
      <c r="J25" s="6">
        <f t="shared" ref="J25:J27" si="14">H25-I25</f>
        <v>0</v>
      </c>
      <c r="K25" s="6">
        <f>IFERROR(VLOOKUP(B25,CARTÕES!$A$2:$C$17,2,0),0)</f>
        <v>0</v>
      </c>
      <c r="L25" s="6">
        <f>IFERROR(VLOOKUP(B25,CARTÕES!$A$2:$C$17,3,0),0)</f>
        <v>0</v>
      </c>
      <c r="N25" s="1">
        <f t="shared" ref="N25:N27" si="15">SUM(C25*1000000+E25*100000+J25*10000+H25*1000-L25*100-K25*10)</f>
        <v>0</v>
      </c>
      <c r="Q25" s="125"/>
      <c r="R25" s="3" t="str">
        <f>JOGOS!M23</f>
        <v>A Definir</v>
      </c>
      <c r="S25" s="3">
        <f>JOGOS!N23</f>
        <v>0</v>
      </c>
      <c r="T25" s="3" t="s">
        <v>16</v>
      </c>
      <c r="U25" s="3">
        <f>JOGOS!N24</f>
        <v>0</v>
      </c>
      <c r="V25" s="124" t="str">
        <f>JOGOS!M24</f>
        <v>A Definir</v>
      </c>
      <c r="W25" s="124"/>
      <c r="X25" s="124"/>
      <c r="Y25" s="124"/>
      <c r="Z25" s="124"/>
      <c r="AA25" s="124"/>
    </row>
    <row r="26" spans="1:30" x14ac:dyDescent="0.3">
      <c r="A26" s="1">
        <f>RANK(N26,$N$24:$N$27,0)+COUNTIF($N$23:N25,N26)</f>
        <v>3</v>
      </c>
      <c r="B26" s="4" t="s">
        <v>8</v>
      </c>
      <c r="C26" s="6">
        <f t="shared" si="13"/>
        <v>0</v>
      </c>
      <c r="D26" s="6">
        <f>COUNTIF(JOGOS!$H$4:$H$99,Apoio!B26)+COUNTIF(JOGOS!$I$4:$I$99,Apoio!B26)+COUNTIF(JOGOS!$J$4:$K$99,"Empate-"&amp;Apoio!B26)</f>
        <v>0</v>
      </c>
      <c r="E26" s="6">
        <f>COUNTIF(JOGOS!$H$4:$H$99,Apoio!B26)</f>
        <v>0</v>
      </c>
      <c r="F26" s="6">
        <f>COUNTIFS(JOGOS!$B$4:$B$99,Apoio!B26,JOGOS!$H$4:$H$99,"Empate")+COUNTIFS(JOGOS!$F$4:$F$99,Apoio!B26,JOGOS!$H$4:$H$99,"Empate")</f>
        <v>0</v>
      </c>
      <c r="G26" s="6">
        <f>COUNTIF(JOGOS!$I$4:$I$99,Apoio!B26)</f>
        <v>0</v>
      </c>
      <c r="H26" s="6">
        <f>SUMIF(JOGOS!$B$4:$B$99,Apoio!B26,JOGOS!$C$4:$C$99)+SUMIF(JOGOS!$F$4:$F$99,Apoio!B26,JOGOS!$E$4:$E$99)</f>
        <v>0</v>
      </c>
      <c r="I26" s="6">
        <f>SUMIF(JOGOS!$B$4:$B$99,Apoio!B26,JOGOS!$E$4:$E$99)+SUMIF(JOGOS!$F$4:$F$99,Apoio!B26,JOGOS!$C$4:$C$99)</f>
        <v>0</v>
      </c>
      <c r="J26" s="6">
        <f t="shared" si="14"/>
        <v>0</v>
      </c>
      <c r="K26" s="6">
        <f>IFERROR(VLOOKUP(B26,CARTÕES!$A$2:$C$17,2,0),0)</f>
        <v>0</v>
      </c>
      <c r="L26" s="6">
        <f>IFERROR(VLOOKUP(B26,CARTÕES!$A$2:$C$17,3,0),0)</f>
        <v>0</v>
      </c>
      <c r="N26" s="1">
        <f t="shared" si="15"/>
        <v>0</v>
      </c>
      <c r="Q26" s="125" t="s">
        <v>73</v>
      </c>
      <c r="R26" s="3" t="str">
        <f>JOGOS!R11</f>
        <v>A Definir</v>
      </c>
      <c r="S26" s="3">
        <f>JOGOS!S11</f>
        <v>0</v>
      </c>
      <c r="T26" s="3" t="s">
        <v>16</v>
      </c>
      <c r="U26" s="3">
        <f>JOGOS!S12</f>
        <v>0</v>
      </c>
      <c r="V26" s="124" t="str">
        <f>JOGOS!R12</f>
        <v>A Definir</v>
      </c>
      <c r="W26" s="124"/>
      <c r="X26" s="124"/>
      <c r="Y26" s="124"/>
      <c r="Z26" s="124"/>
      <c r="AA26" s="124"/>
    </row>
    <row r="27" spans="1:30" x14ac:dyDescent="0.3">
      <c r="A27" s="1">
        <f>RANK(N27,$N$24:$N$27,0)+COUNTIF($N$23:N26,N27)</f>
        <v>4</v>
      </c>
      <c r="B27" s="4" t="s">
        <v>9</v>
      </c>
      <c r="C27" s="6">
        <f t="shared" si="13"/>
        <v>0</v>
      </c>
      <c r="D27" s="6">
        <f>COUNTIF(JOGOS!$H$4:$H$99,Apoio!B27)+COUNTIF(JOGOS!$I$4:$I$99,Apoio!B27)+COUNTIF(JOGOS!$J$4:$K$99,"Empate-"&amp;Apoio!B27)</f>
        <v>0</v>
      </c>
      <c r="E27" s="6">
        <f>COUNTIF(JOGOS!$H$4:$H$99,Apoio!B27)</f>
        <v>0</v>
      </c>
      <c r="F27" s="6">
        <f>COUNTIFS(JOGOS!$B$4:$B$99,Apoio!B27,JOGOS!$H$4:$H$99,"Empate")+COUNTIFS(JOGOS!$F$4:$F$99,Apoio!B27,JOGOS!$H$4:$H$99,"Empate")</f>
        <v>0</v>
      </c>
      <c r="G27" s="6">
        <f>COUNTIF(JOGOS!$I$4:$I$99,Apoio!B27)</f>
        <v>0</v>
      </c>
      <c r="H27" s="6">
        <f>SUMIF(JOGOS!$B$4:$B$99,Apoio!B27,JOGOS!$C$4:$C$99)+SUMIF(JOGOS!$F$4:$F$99,Apoio!B27,JOGOS!$E$4:$E$99)</f>
        <v>0</v>
      </c>
      <c r="I27" s="6">
        <f>SUMIF(JOGOS!$B$4:$B$99,Apoio!B27,JOGOS!$E$4:$E$99)+SUMIF(JOGOS!$F$4:$F$99,Apoio!B27,JOGOS!$C$4:$C$99)</f>
        <v>0</v>
      </c>
      <c r="J27" s="6">
        <f t="shared" si="14"/>
        <v>0</v>
      </c>
      <c r="K27" s="6">
        <f>IFERROR(VLOOKUP(B27,CARTÕES!$A$2:$C$17,2,0),0)</f>
        <v>0</v>
      </c>
      <c r="L27" s="6">
        <f>IFERROR(VLOOKUP(B27,CARTÕES!$A$2:$C$17,3,0),0)</f>
        <v>0</v>
      </c>
      <c r="N27" s="1">
        <f t="shared" si="15"/>
        <v>0</v>
      </c>
      <c r="Q27" s="125"/>
      <c r="R27" s="3" t="str">
        <f>JOGOS!R21</f>
        <v>A Definir</v>
      </c>
      <c r="S27" s="3">
        <f>JOGOS!S21</f>
        <v>0</v>
      </c>
      <c r="T27" s="3" t="s">
        <v>16</v>
      </c>
      <c r="U27" s="3">
        <f>JOGOS!S22</f>
        <v>0</v>
      </c>
      <c r="V27" s="124" t="str">
        <f>JOGOS!R22</f>
        <v>A Definir</v>
      </c>
      <c r="W27" s="124"/>
      <c r="X27" s="124"/>
      <c r="Y27" s="124"/>
      <c r="Z27" s="124"/>
      <c r="AA27" s="124"/>
    </row>
    <row r="28" spans="1:30" x14ac:dyDescent="0.3">
      <c r="Q28" s="125" t="s">
        <v>74</v>
      </c>
      <c r="R28" s="3" t="str">
        <f>JOGOS!W16</f>
        <v>A Definir</v>
      </c>
      <c r="S28" s="3">
        <f>JOGOS!X16</f>
        <v>0</v>
      </c>
      <c r="T28" s="3" t="s">
        <v>16</v>
      </c>
      <c r="U28" s="3">
        <f>JOGOS!X17</f>
        <v>0</v>
      </c>
      <c r="V28" s="124" t="str">
        <f>JOGOS!W17</f>
        <v>A Definir</v>
      </c>
      <c r="W28" s="124"/>
      <c r="X28" s="124"/>
      <c r="Y28" s="124"/>
      <c r="Z28" s="124"/>
      <c r="AA28" s="124"/>
    </row>
    <row r="29" spans="1:30" x14ac:dyDescent="0.3">
      <c r="Q29" s="125"/>
      <c r="R29" s="3" t="str">
        <f>JOGOS!Z16</f>
        <v>A Definir</v>
      </c>
      <c r="S29" s="3">
        <f>JOGOS!AA16</f>
        <v>0</v>
      </c>
      <c r="T29" s="3" t="s">
        <v>16</v>
      </c>
      <c r="U29" s="3">
        <f>JOGOS!AA17</f>
        <v>0</v>
      </c>
      <c r="V29" s="124" t="str">
        <f>JOGOS!Z17</f>
        <v>A Definir</v>
      </c>
      <c r="W29" s="124"/>
      <c r="X29" s="124"/>
      <c r="Y29" s="124"/>
      <c r="Z29" s="124"/>
      <c r="AA29" s="124"/>
    </row>
    <row r="30" spans="1:30" x14ac:dyDescent="0.3">
      <c r="V30"/>
      <c r="W30"/>
      <c r="X30"/>
      <c r="Y30"/>
      <c r="Z30"/>
      <c r="AA30"/>
    </row>
    <row r="31" spans="1:30" x14ac:dyDescent="0.3">
      <c r="V31"/>
      <c r="W31"/>
      <c r="X31"/>
      <c r="Y31"/>
      <c r="Z31"/>
      <c r="AA31"/>
    </row>
    <row r="32" spans="1:30" ht="78.599999999999994" customHeight="1" x14ac:dyDescent="0.3">
      <c r="A32" s="48" t="s">
        <v>6</v>
      </c>
    </row>
    <row r="33" spans="1:1" ht="78.599999999999994" customHeight="1" x14ac:dyDescent="0.3">
      <c r="A33" s="48" t="s">
        <v>38</v>
      </c>
    </row>
    <row r="34" spans="1:1" ht="78.599999999999994" customHeight="1" x14ac:dyDescent="0.3">
      <c r="A34" s="48" t="s">
        <v>1</v>
      </c>
    </row>
    <row r="35" spans="1:1" ht="78.599999999999994" customHeight="1" x14ac:dyDescent="0.3">
      <c r="A35" s="48" t="s">
        <v>7</v>
      </c>
    </row>
    <row r="36" spans="1:1" ht="78.599999999999994" customHeight="1" x14ac:dyDescent="0.3">
      <c r="A36" s="48" t="s">
        <v>10</v>
      </c>
    </row>
    <row r="37" spans="1:1" ht="78.599999999999994" customHeight="1" x14ac:dyDescent="0.3">
      <c r="A37" s="48" t="s">
        <v>3</v>
      </c>
    </row>
    <row r="38" spans="1:1" ht="78.599999999999994" customHeight="1" x14ac:dyDescent="0.3">
      <c r="A38" s="48" t="s">
        <v>0</v>
      </c>
    </row>
    <row r="39" spans="1:1" ht="78.599999999999994" customHeight="1" x14ac:dyDescent="0.3">
      <c r="A39" s="48" t="s">
        <v>11</v>
      </c>
    </row>
    <row r="40" spans="1:1" ht="78.599999999999994" customHeight="1" x14ac:dyDescent="0.3">
      <c r="A40" s="48" t="s">
        <v>4</v>
      </c>
    </row>
    <row r="41" spans="1:1" ht="78.599999999999994" customHeight="1" x14ac:dyDescent="0.3">
      <c r="A41" s="48" t="s">
        <v>12</v>
      </c>
    </row>
    <row r="42" spans="1:1" ht="78.599999999999994" customHeight="1" x14ac:dyDescent="0.3">
      <c r="A42" s="48" t="s">
        <v>84</v>
      </c>
    </row>
    <row r="43" spans="1:1" ht="78.599999999999994" customHeight="1" x14ac:dyDescent="0.3">
      <c r="A43" s="48" t="s">
        <v>8</v>
      </c>
    </row>
    <row r="44" spans="1:1" ht="78.599999999999994" customHeight="1" x14ac:dyDescent="0.3">
      <c r="A44" s="48" t="s">
        <v>2</v>
      </c>
    </row>
    <row r="45" spans="1:1" ht="78.599999999999994" customHeight="1" x14ac:dyDescent="0.3">
      <c r="A45" s="48" t="s">
        <v>83</v>
      </c>
    </row>
    <row r="46" spans="1:1" ht="78.599999999999994" customHeight="1" x14ac:dyDescent="0.3">
      <c r="A46" s="48" t="s">
        <v>9</v>
      </c>
    </row>
    <row r="47" spans="1:1" ht="78.599999999999994" customHeight="1" x14ac:dyDescent="0.3">
      <c r="A47" s="48" t="s">
        <v>5</v>
      </c>
    </row>
  </sheetData>
  <mergeCells count="17">
    <mergeCell ref="Q26:Q27"/>
    <mergeCell ref="Q28:Q29"/>
    <mergeCell ref="V28:AA28"/>
    <mergeCell ref="V29:AA29"/>
    <mergeCell ref="R21:AA21"/>
    <mergeCell ref="V23:AA23"/>
    <mergeCell ref="V24:AA24"/>
    <mergeCell ref="V25:AA25"/>
    <mergeCell ref="V26:AA26"/>
    <mergeCell ref="V27:AA27"/>
    <mergeCell ref="B1:J1"/>
    <mergeCell ref="B8:J8"/>
    <mergeCell ref="B15:J15"/>
    <mergeCell ref="B22:J22"/>
    <mergeCell ref="R1:Z1"/>
    <mergeCell ref="V22:AA22"/>
    <mergeCell ref="Q22:Q25"/>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vt:i4>
      </vt:variant>
    </vt:vector>
  </HeadingPairs>
  <TitlesOfParts>
    <vt:vector size="7" baseType="lpstr">
      <vt:lpstr>INSTRUÇÕES</vt:lpstr>
      <vt:lpstr>JOGOS</vt:lpstr>
      <vt:lpstr>CLASSIFICAÇÃO</vt:lpstr>
      <vt:lpstr>CARTÕES</vt:lpstr>
      <vt:lpstr>SORTEIO</vt:lpstr>
      <vt:lpstr>Apoio</vt:lpstr>
      <vt:lpstr>clubes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Hermes Santos</dc:creator>
  <cp:lastModifiedBy>Hermes Santos</cp:lastModifiedBy>
  <dcterms:created xsi:type="dcterms:W3CDTF">2022-12-11T14:34:20Z</dcterms:created>
  <dcterms:modified xsi:type="dcterms:W3CDTF">2023-01-06T19:30:47Z</dcterms:modified>
</cp:coreProperties>
</file>