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F594DDD0-D43D-4AB9-9BCD-B555746D3484}" xr6:coauthVersionLast="46" xr6:coauthVersionMax="46" xr10:uidLastSave="{00000000-0000-0000-0000-000000000000}"/>
  <bookViews>
    <workbookView xWindow="-108" yWindow="-108" windowWidth="23256" windowHeight="12456" tabRatio="385" xr2:uid="{00000000-000D-0000-FFFF-FFFF00000000}"/>
  </bookViews>
  <sheets>
    <sheet name="Plan1" sheetId="1" r:id="rId1"/>
    <sheet name="Plan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D65" i="1"/>
  <c r="J64" i="1"/>
  <c r="D64" i="1"/>
  <c r="J63" i="1"/>
  <c r="D63" i="1"/>
  <c r="J62" i="1"/>
  <c r="D62" i="1"/>
  <c r="J61" i="1"/>
  <c r="D61" i="1"/>
  <c r="J60" i="1"/>
  <c r="D60" i="1"/>
  <c r="J57" i="1"/>
  <c r="D57" i="1"/>
  <c r="J56" i="1"/>
  <c r="D56" i="1"/>
  <c r="J55" i="1"/>
  <c r="D55" i="1"/>
  <c r="J54" i="1"/>
  <c r="D54" i="1"/>
  <c r="J53" i="1"/>
  <c r="D53" i="1"/>
  <c r="J52" i="1"/>
  <c r="D52" i="1"/>
  <c r="J49" i="1"/>
  <c r="D49" i="1"/>
  <c r="J48" i="1"/>
  <c r="D48" i="1"/>
  <c r="J47" i="1"/>
  <c r="D47" i="1"/>
  <c r="J46" i="1"/>
  <c r="D46" i="1"/>
  <c r="J45" i="1"/>
  <c r="D45" i="1"/>
  <c r="J44" i="1"/>
  <c r="D44" i="1"/>
  <c r="J41" i="1"/>
  <c r="D41" i="1"/>
  <c r="J40" i="1"/>
  <c r="D40" i="1"/>
  <c r="J39" i="1"/>
  <c r="D39" i="1"/>
  <c r="J38" i="1"/>
  <c r="D38" i="1"/>
  <c r="J37" i="1"/>
  <c r="D37" i="1"/>
  <c r="J36" i="1"/>
  <c r="D36" i="1"/>
  <c r="J33" i="1"/>
  <c r="D33" i="1"/>
  <c r="J32" i="1"/>
  <c r="D32" i="1"/>
  <c r="J31" i="1"/>
  <c r="D31" i="1"/>
  <c r="J30" i="1"/>
  <c r="D30" i="1"/>
  <c r="J28" i="1"/>
  <c r="D28" i="1"/>
  <c r="J29" i="1"/>
  <c r="D29" i="1"/>
  <c r="J25" i="1"/>
  <c r="D25" i="1"/>
  <c r="J24" i="1"/>
  <c r="D24" i="1"/>
  <c r="J23" i="1"/>
  <c r="D23" i="1"/>
  <c r="J22" i="1"/>
  <c r="D22" i="1"/>
  <c r="J21" i="1"/>
  <c r="D21" i="1"/>
  <c r="J20" i="1"/>
  <c r="D20" i="1"/>
  <c r="J17" i="1"/>
  <c r="D17" i="1"/>
  <c r="J16" i="1"/>
  <c r="D16" i="1"/>
  <c r="J14" i="1"/>
  <c r="D14" i="1"/>
  <c r="J15" i="1"/>
  <c r="D15" i="1"/>
  <c r="J13" i="1"/>
  <c r="D13" i="1"/>
  <c r="J12" i="1"/>
  <c r="D12" i="1"/>
  <c r="J9" i="1"/>
  <c r="D9" i="1"/>
  <c r="J8" i="1"/>
  <c r="D8" i="1"/>
  <c r="J6" i="1"/>
  <c r="J7" i="1"/>
  <c r="D7" i="1"/>
  <c r="D6" i="1"/>
  <c r="J5" i="1"/>
  <c r="D5" i="1"/>
  <c r="J4" i="1"/>
  <c r="D4" i="1"/>
  <c r="M29" i="2" l="1"/>
  <c r="M28" i="2"/>
  <c r="M27" i="2"/>
  <c r="M26" i="2"/>
  <c r="M25" i="2"/>
  <c r="M24" i="2"/>
  <c r="N79" i="2" l="1"/>
  <c r="N80" i="2" l="1"/>
  <c r="N76" i="2"/>
  <c r="N77" i="2"/>
  <c r="N78" i="2"/>
  <c r="N75" i="2"/>
  <c r="I76" i="2" l="1"/>
  <c r="I77" i="2"/>
  <c r="I78" i="2"/>
  <c r="I75" i="2"/>
  <c r="H76" i="2"/>
  <c r="H77" i="2"/>
  <c r="H78" i="2"/>
  <c r="H75" i="2"/>
  <c r="M76" i="2"/>
  <c r="M77" i="2"/>
  <c r="M78" i="2"/>
  <c r="M79" i="2"/>
  <c r="M80" i="2"/>
  <c r="M75" i="2"/>
  <c r="G76" i="2" s="1"/>
  <c r="D76" i="2"/>
  <c r="D77" i="2"/>
  <c r="D78" i="2"/>
  <c r="D75" i="2"/>
  <c r="I66" i="2"/>
  <c r="I67" i="2"/>
  <c r="I68" i="2"/>
  <c r="I65" i="2"/>
  <c r="H66" i="2"/>
  <c r="H67" i="2"/>
  <c r="H68" i="2"/>
  <c r="H65" i="2"/>
  <c r="N66" i="2"/>
  <c r="N67" i="2"/>
  <c r="N68" i="2"/>
  <c r="N69" i="2"/>
  <c r="N70" i="2"/>
  <c r="N65" i="2"/>
  <c r="M66" i="2"/>
  <c r="M67" i="2"/>
  <c r="M68" i="2"/>
  <c r="M69" i="2"/>
  <c r="M70" i="2"/>
  <c r="M65" i="2"/>
  <c r="D66" i="2"/>
  <c r="D67" i="2"/>
  <c r="D68" i="2"/>
  <c r="D65" i="2"/>
  <c r="I56" i="2"/>
  <c r="I57" i="2"/>
  <c r="I58" i="2"/>
  <c r="I55" i="2"/>
  <c r="I46" i="2"/>
  <c r="I47" i="2"/>
  <c r="I48" i="2"/>
  <c r="I45" i="2"/>
  <c r="I35" i="2"/>
  <c r="I36" i="2"/>
  <c r="I37" i="2"/>
  <c r="I34" i="2"/>
  <c r="I25" i="2"/>
  <c r="I26" i="2"/>
  <c r="I27" i="2"/>
  <c r="I24" i="2"/>
  <c r="I14" i="2"/>
  <c r="I15" i="2"/>
  <c r="I16" i="2"/>
  <c r="I13" i="2"/>
  <c r="H56" i="2"/>
  <c r="H57" i="2"/>
  <c r="H58" i="2"/>
  <c r="H55" i="2"/>
  <c r="N56" i="2"/>
  <c r="N57" i="2"/>
  <c r="N58" i="2"/>
  <c r="N59" i="2"/>
  <c r="N60" i="2"/>
  <c r="N55" i="2"/>
  <c r="M56" i="2"/>
  <c r="M57" i="2"/>
  <c r="M58" i="2"/>
  <c r="M59" i="2"/>
  <c r="M60" i="2"/>
  <c r="M55" i="2"/>
  <c r="D56" i="2"/>
  <c r="D57" i="2"/>
  <c r="D58" i="2"/>
  <c r="D55" i="2"/>
  <c r="H46" i="2"/>
  <c r="H47" i="2"/>
  <c r="H48" i="2"/>
  <c r="H45" i="2"/>
  <c r="N46" i="2"/>
  <c r="N47" i="2"/>
  <c r="N48" i="2"/>
  <c r="N49" i="2"/>
  <c r="N50" i="2"/>
  <c r="N45" i="2"/>
  <c r="M46" i="2"/>
  <c r="M47" i="2"/>
  <c r="M48" i="2"/>
  <c r="M49" i="2"/>
  <c r="M50" i="2"/>
  <c r="M45" i="2"/>
  <c r="D46" i="2"/>
  <c r="D47" i="2"/>
  <c r="D48" i="2"/>
  <c r="D45" i="2"/>
  <c r="H35" i="2"/>
  <c r="H36" i="2"/>
  <c r="H37" i="2"/>
  <c r="H34" i="2"/>
  <c r="N35" i="2"/>
  <c r="N36" i="2"/>
  <c r="N37" i="2"/>
  <c r="N38" i="2"/>
  <c r="N39" i="2"/>
  <c r="N34" i="2"/>
  <c r="M35" i="2"/>
  <c r="M36" i="2"/>
  <c r="M37" i="2"/>
  <c r="M38" i="2"/>
  <c r="M39" i="2"/>
  <c r="M34" i="2"/>
  <c r="D35" i="2"/>
  <c r="D36" i="2"/>
  <c r="D37" i="2"/>
  <c r="D34" i="2"/>
  <c r="G55" i="2" l="1"/>
  <c r="K78" i="2"/>
  <c r="J78" i="2"/>
  <c r="J75" i="2"/>
  <c r="J77" i="2"/>
  <c r="J35" i="2"/>
  <c r="J36" i="2"/>
  <c r="J56" i="2"/>
  <c r="J37" i="2"/>
  <c r="J48" i="2"/>
  <c r="J76" i="2"/>
  <c r="F36" i="2"/>
  <c r="K57" i="2"/>
  <c r="K46" i="2"/>
  <c r="J55" i="2"/>
  <c r="J68" i="2"/>
  <c r="K65" i="2"/>
  <c r="J47" i="2"/>
  <c r="J46" i="2"/>
  <c r="J65" i="2"/>
  <c r="J57" i="2"/>
  <c r="K56" i="2"/>
  <c r="G58" i="2"/>
  <c r="J67" i="2"/>
  <c r="J58" i="2"/>
  <c r="J66" i="2"/>
  <c r="K77" i="2"/>
  <c r="K68" i="2"/>
  <c r="K75" i="2"/>
  <c r="G77" i="2"/>
  <c r="F76" i="2"/>
  <c r="K76" i="2"/>
  <c r="F77" i="2"/>
  <c r="E77" i="2"/>
  <c r="E76" i="2"/>
  <c r="K67" i="2"/>
  <c r="K66" i="2"/>
  <c r="E65" i="2"/>
  <c r="F65" i="2"/>
  <c r="G65" i="2"/>
  <c r="E68" i="2"/>
  <c r="F68" i="2"/>
  <c r="G68" i="2"/>
  <c r="E67" i="2"/>
  <c r="F67" i="2"/>
  <c r="G67" i="2"/>
  <c r="E66" i="2"/>
  <c r="F66" i="2"/>
  <c r="G66" i="2"/>
  <c r="E57" i="2"/>
  <c r="F57" i="2"/>
  <c r="G57" i="2"/>
  <c r="K55" i="2"/>
  <c r="E56" i="2"/>
  <c r="F56" i="2"/>
  <c r="G56" i="2"/>
  <c r="K58" i="2"/>
  <c r="E55" i="2"/>
  <c r="F55" i="2"/>
  <c r="E58" i="2"/>
  <c r="F58" i="2"/>
  <c r="E75" i="2"/>
  <c r="F75" i="2"/>
  <c r="G75" i="2"/>
  <c r="E78" i="2"/>
  <c r="F78" i="2"/>
  <c r="G78" i="2"/>
  <c r="J45" i="2"/>
  <c r="J34" i="2"/>
  <c r="K45" i="2"/>
  <c r="K47" i="2"/>
  <c r="E46" i="2"/>
  <c r="F46" i="2"/>
  <c r="G46" i="2"/>
  <c r="K48" i="2"/>
  <c r="E47" i="2"/>
  <c r="F47" i="2"/>
  <c r="G47" i="2"/>
  <c r="E45" i="2"/>
  <c r="F45" i="2"/>
  <c r="G45" i="2"/>
  <c r="E48" i="2"/>
  <c r="F48" i="2"/>
  <c r="G48" i="2"/>
  <c r="K34" i="2"/>
  <c r="K35" i="2"/>
  <c r="P35" i="2" s="1"/>
  <c r="G36" i="2"/>
  <c r="K36" i="2"/>
  <c r="K37" i="2"/>
  <c r="E36" i="2"/>
  <c r="E35" i="2"/>
  <c r="F35" i="2"/>
  <c r="G35" i="2"/>
  <c r="E34" i="2"/>
  <c r="F34" i="2"/>
  <c r="G34" i="2"/>
  <c r="E37" i="2"/>
  <c r="F37" i="2"/>
  <c r="G37" i="2"/>
  <c r="H25" i="2"/>
  <c r="J25" i="2" s="1"/>
  <c r="H26" i="2"/>
  <c r="J26" i="2" s="1"/>
  <c r="H27" i="2"/>
  <c r="J27" i="2" s="1"/>
  <c r="H24" i="2"/>
  <c r="J24" i="2" s="1"/>
  <c r="N25" i="2"/>
  <c r="N26" i="2"/>
  <c r="N27" i="2"/>
  <c r="N28" i="2"/>
  <c r="N29" i="2"/>
  <c r="N24" i="2"/>
  <c r="D25" i="2"/>
  <c r="D26" i="2"/>
  <c r="D27" i="2"/>
  <c r="D24" i="2"/>
  <c r="H14" i="2"/>
  <c r="J14" i="2" s="1"/>
  <c r="H15" i="2"/>
  <c r="J15" i="2" s="1"/>
  <c r="H16" i="2"/>
  <c r="J16" i="2" s="1"/>
  <c r="H13" i="2"/>
  <c r="J13" i="2" s="1"/>
  <c r="N14" i="2"/>
  <c r="N15" i="2"/>
  <c r="N16" i="2"/>
  <c r="N17" i="2"/>
  <c r="N18" i="2"/>
  <c r="N13" i="2"/>
  <c r="M14" i="2"/>
  <c r="M15" i="2"/>
  <c r="M16" i="2"/>
  <c r="M17" i="2"/>
  <c r="M18" i="2"/>
  <c r="M13" i="2"/>
  <c r="D14" i="2"/>
  <c r="D15" i="2"/>
  <c r="D16" i="2"/>
  <c r="D13" i="2"/>
  <c r="N4" i="2"/>
  <c r="N5" i="2"/>
  <c r="N6" i="2"/>
  <c r="N7" i="2"/>
  <c r="N8" i="2"/>
  <c r="N3" i="2"/>
  <c r="M4" i="2"/>
  <c r="M5" i="2"/>
  <c r="M6" i="2"/>
  <c r="M7" i="2"/>
  <c r="M8" i="2"/>
  <c r="M3" i="2"/>
  <c r="P75" i="2" l="1"/>
  <c r="P78" i="2"/>
  <c r="K27" i="2"/>
  <c r="P27" i="2" s="1"/>
  <c r="P77" i="2"/>
  <c r="P68" i="2"/>
  <c r="P37" i="2"/>
  <c r="P36" i="2"/>
  <c r="P57" i="2"/>
  <c r="P48" i="2"/>
  <c r="P56" i="2"/>
  <c r="P55" i="2"/>
  <c r="P65" i="2"/>
  <c r="P76" i="2"/>
  <c r="P46" i="2"/>
  <c r="P47" i="2"/>
  <c r="F16" i="2"/>
  <c r="I3" i="2"/>
  <c r="I4" i="2"/>
  <c r="I5" i="2"/>
  <c r="I6" i="2"/>
  <c r="G15" i="2"/>
  <c r="P67" i="2"/>
  <c r="P66" i="2"/>
  <c r="P58" i="2"/>
  <c r="K26" i="2"/>
  <c r="P26" i="2" s="1"/>
  <c r="P45" i="2"/>
  <c r="P34" i="2"/>
  <c r="G25" i="2"/>
  <c r="E27" i="2"/>
  <c r="K24" i="2"/>
  <c r="P24" i="2" s="1"/>
  <c r="F27" i="2"/>
  <c r="K25" i="2"/>
  <c r="P25" i="2" s="1"/>
  <c r="G27" i="2"/>
  <c r="E26" i="2"/>
  <c r="F26" i="2"/>
  <c r="G26" i="2"/>
  <c r="E25" i="2"/>
  <c r="F25" i="2"/>
  <c r="E24" i="2"/>
  <c r="F24" i="2"/>
  <c r="G24" i="2"/>
  <c r="G13" i="2"/>
  <c r="G16" i="2"/>
  <c r="K16" i="2"/>
  <c r="P16" i="2" s="1"/>
  <c r="K13" i="2"/>
  <c r="P13" i="2" s="1"/>
  <c r="E13" i="2"/>
  <c r="E16" i="2"/>
  <c r="K14" i="2"/>
  <c r="P14" i="2" s="1"/>
  <c r="F15" i="2"/>
  <c r="E15" i="2"/>
  <c r="F13" i="2"/>
  <c r="K15" i="2"/>
  <c r="P15" i="2" s="1"/>
  <c r="E14" i="2"/>
  <c r="F14" i="2"/>
  <c r="G14" i="2"/>
  <c r="K4" i="2"/>
  <c r="D3" i="2"/>
  <c r="F3" i="2"/>
  <c r="G3" i="2"/>
  <c r="E3" i="2"/>
  <c r="H3" i="2"/>
  <c r="K3" i="2"/>
  <c r="D6" i="2"/>
  <c r="F6" i="2"/>
  <c r="G6" i="2"/>
  <c r="E6" i="2"/>
  <c r="H6" i="2"/>
  <c r="K6" i="2"/>
  <c r="D5" i="2"/>
  <c r="F5" i="2"/>
  <c r="G5" i="2"/>
  <c r="E5" i="2"/>
  <c r="H5" i="2"/>
  <c r="K5" i="2"/>
  <c r="D4" i="2"/>
  <c r="F4" i="2"/>
  <c r="G4" i="2"/>
  <c r="E4" i="2"/>
  <c r="H4" i="2"/>
  <c r="B76" i="2" l="1"/>
  <c r="B36" i="2"/>
  <c r="B58" i="2"/>
  <c r="B78" i="2"/>
  <c r="B75" i="2"/>
  <c r="O62" i="1" s="1"/>
  <c r="B77" i="2"/>
  <c r="L64" i="1" s="1"/>
  <c r="B48" i="2"/>
  <c r="B68" i="2"/>
  <c r="B65" i="2"/>
  <c r="B67" i="2"/>
  <c r="B66" i="2"/>
  <c r="B57" i="2"/>
  <c r="B56" i="2"/>
  <c r="B55" i="2"/>
  <c r="B46" i="2"/>
  <c r="B45" i="2"/>
  <c r="B47" i="2"/>
  <c r="B35" i="2"/>
  <c r="B34" i="2"/>
  <c r="B37" i="2"/>
  <c r="B13" i="2"/>
  <c r="B27" i="2"/>
  <c r="B26" i="2"/>
  <c r="B24" i="2"/>
  <c r="B25" i="2"/>
  <c r="B16" i="2"/>
  <c r="B14" i="2"/>
  <c r="B15" i="2"/>
  <c r="J6" i="2"/>
  <c r="P6" i="2" s="1"/>
  <c r="J5" i="2"/>
  <c r="P5" i="2" s="1"/>
  <c r="J4" i="2"/>
  <c r="P4" i="2" s="1"/>
  <c r="J3" i="2"/>
  <c r="P3" i="2" s="1"/>
  <c r="L62" i="1" l="1"/>
  <c r="N63" i="1"/>
  <c r="R62" i="1"/>
  <c r="O63" i="1"/>
  <c r="T62" i="1"/>
  <c r="R63" i="1"/>
  <c r="Q62" i="1"/>
  <c r="S62" i="1"/>
  <c r="O64" i="1"/>
  <c r="Q63" i="1"/>
  <c r="M63" i="1"/>
  <c r="T63" i="1"/>
  <c r="P62" i="1"/>
  <c r="P63" i="1"/>
  <c r="L65" i="1"/>
  <c r="M62" i="1"/>
  <c r="R65" i="1"/>
  <c r="S65" i="1"/>
  <c r="N65" i="1"/>
  <c r="T65" i="1"/>
  <c r="T64" i="1"/>
  <c r="P65" i="1"/>
  <c r="M65" i="1"/>
  <c r="R64" i="1"/>
  <c r="Q65" i="1"/>
  <c r="M64" i="1"/>
  <c r="Q64" i="1"/>
  <c r="L63" i="1"/>
  <c r="N64" i="1"/>
  <c r="S64" i="1"/>
  <c r="P64" i="1"/>
  <c r="O65" i="1"/>
  <c r="S63" i="1"/>
  <c r="N62" i="1"/>
  <c r="T54" i="1"/>
  <c r="R47" i="1"/>
  <c r="N54" i="1"/>
  <c r="O54" i="1"/>
  <c r="L55" i="1"/>
  <c r="T55" i="1"/>
  <c r="P54" i="1"/>
  <c r="S54" i="1"/>
  <c r="S56" i="1"/>
  <c r="L54" i="1"/>
  <c r="R54" i="1"/>
  <c r="Q54" i="1"/>
  <c r="S55" i="1"/>
  <c r="R57" i="1"/>
  <c r="M54" i="1"/>
  <c r="R49" i="1"/>
  <c r="T48" i="1"/>
  <c r="Q57" i="1"/>
  <c r="O55" i="1"/>
  <c r="Q56" i="1"/>
  <c r="Q55" i="1"/>
  <c r="N55" i="1"/>
  <c r="M55" i="1"/>
  <c r="P55" i="1"/>
  <c r="R55" i="1"/>
  <c r="M57" i="1"/>
  <c r="T56" i="1"/>
  <c r="P56" i="1"/>
  <c r="T57" i="1"/>
  <c r="N56" i="1"/>
  <c r="S57" i="1"/>
  <c r="N57" i="1"/>
  <c r="M56" i="1"/>
  <c r="L57" i="1"/>
  <c r="R56" i="1"/>
  <c r="O57" i="1"/>
  <c r="P57" i="1"/>
  <c r="L56" i="1"/>
  <c r="O56" i="1"/>
  <c r="T46" i="1"/>
  <c r="O47" i="1"/>
  <c r="O49" i="1"/>
  <c r="M46" i="1"/>
  <c r="M48" i="1"/>
  <c r="M38" i="1"/>
  <c r="L38" i="1"/>
  <c r="P48" i="1"/>
  <c r="S48" i="1"/>
  <c r="N49" i="1"/>
  <c r="Q49" i="1"/>
  <c r="L49" i="1"/>
  <c r="Q48" i="1"/>
  <c r="P46" i="1"/>
  <c r="S46" i="1"/>
  <c r="L48" i="1"/>
  <c r="N47" i="1"/>
  <c r="Q47" i="1"/>
  <c r="T49" i="1"/>
  <c r="T47" i="1"/>
  <c r="O46" i="1"/>
  <c r="O48" i="1"/>
  <c r="R46" i="1"/>
  <c r="R48" i="1"/>
  <c r="L47" i="1"/>
  <c r="M49" i="1"/>
  <c r="M47" i="1"/>
  <c r="L46" i="1"/>
  <c r="P49" i="1"/>
  <c r="P47" i="1"/>
  <c r="S49" i="1"/>
  <c r="S47" i="1"/>
  <c r="N46" i="1"/>
  <c r="N48" i="1"/>
  <c r="Q46" i="1"/>
  <c r="O39" i="1"/>
  <c r="P41" i="1"/>
  <c r="R41" i="1"/>
  <c r="O38" i="1"/>
  <c r="N41" i="1"/>
  <c r="Q41" i="1"/>
  <c r="T38" i="1"/>
  <c r="T40" i="1"/>
  <c r="S41" i="1"/>
  <c r="R38" i="1"/>
  <c r="R39" i="1"/>
  <c r="M41" i="1"/>
  <c r="P38" i="1"/>
  <c r="L41" i="1"/>
  <c r="O41" i="1"/>
  <c r="N38" i="1"/>
  <c r="Q38" i="1"/>
  <c r="M40" i="1"/>
  <c r="T41" i="1"/>
  <c r="S38" i="1"/>
  <c r="S39" i="1"/>
  <c r="L40" i="1"/>
  <c r="N39" i="1"/>
  <c r="Q39" i="1"/>
  <c r="P40" i="1"/>
  <c r="S40" i="1"/>
  <c r="R40" i="1"/>
  <c r="L39" i="1"/>
  <c r="M39" i="1"/>
  <c r="T39" i="1"/>
  <c r="O40" i="1"/>
  <c r="N40" i="1"/>
  <c r="Q40" i="1"/>
  <c r="P39" i="1"/>
  <c r="R31" i="1"/>
  <c r="S33" i="1"/>
  <c r="S32" i="1"/>
  <c r="R32" i="1"/>
  <c r="R33" i="1"/>
  <c r="P33" i="1"/>
  <c r="M33" i="1"/>
  <c r="O30" i="1"/>
  <c r="O33" i="1"/>
  <c r="N32" i="1"/>
  <c r="T32" i="1"/>
  <c r="L31" i="1"/>
  <c r="M32" i="1"/>
  <c r="L32" i="1"/>
  <c r="T31" i="1"/>
  <c r="L33" i="1"/>
  <c r="P32" i="1"/>
  <c r="M30" i="1"/>
  <c r="Q31" i="1"/>
  <c r="O32" i="1"/>
  <c r="N31" i="1"/>
  <c r="T33" i="1"/>
  <c r="Q32" i="1"/>
  <c r="M31" i="1"/>
  <c r="S31" i="1"/>
  <c r="Q33" i="1"/>
  <c r="P31" i="1"/>
  <c r="N33" i="1"/>
  <c r="O31" i="1"/>
  <c r="S30" i="1"/>
  <c r="T30" i="1"/>
  <c r="Q30" i="1"/>
  <c r="L30" i="1"/>
  <c r="R30" i="1"/>
  <c r="N30" i="1"/>
  <c r="P30" i="1"/>
  <c r="S25" i="1"/>
  <c r="M22" i="1"/>
  <c r="Q22" i="1"/>
  <c r="P25" i="1"/>
  <c r="N22" i="1"/>
  <c r="L22" i="1"/>
  <c r="T23" i="1"/>
  <c r="O24" i="1"/>
  <c r="R24" i="1"/>
  <c r="Q24" i="1"/>
  <c r="T22" i="1"/>
  <c r="P23" i="1"/>
  <c r="S23" i="1"/>
  <c r="L23" i="1"/>
  <c r="M23" i="1"/>
  <c r="P22" i="1"/>
  <c r="O22" i="1"/>
  <c r="R22" i="1"/>
  <c r="Q23" i="1"/>
  <c r="T25" i="1"/>
  <c r="S22" i="1"/>
  <c r="N24" i="1"/>
  <c r="M25" i="1"/>
  <c r="T24" i="1"/>
  <c r="L25" i="1"/>
  <c r="O25" i="1"/>
  <c r="O23" i="1"/>
  <c r="R25" i="1"/>
  <c r="R23" i="1"/>
  <c r="M24" i="1"/>
  <c r="P24" i="1"/>
  <c r="S24" i="1"/>
  <c r="L24" i="1"/>
  <c r="N25" i="1"/>
  <c r="N23" i="1"/>
  <c r="Q25" i="1"/>
  <c r="M15" i="1"/>
  <c r="Q15" i="1"/>
  <c r="M16" i="1"/>
  <c r="Q16" i="1"/>
  <c r="M17" i="1"/>
  <c r="Q17" i="1"/>
  <c r="M14" i="1"/>
  <c r="Q14" i="1"/>
  <c r="L15" i="1"/>
  <c r="N15" i="1"/>
  <c r="R15" i="1"/>
  <c r="N16" i="1"/>
  <c r="R16" i="1"/>
  <c r="N17" i="1"/>
  <c r="R17" i="1"/>
  <c r="N14" i="1"/>
  <c r="R14" i="1"/>
  <c r="L16" i="1"/>
  <c r="O15" i="1"/>
  <c r="S15" i="1"/>
  <c r="O16" i="1"/>
  <c r="S16" i="1"/>
  <c r="O17" i="1"/>
  <c r="S17" i="1"/>
  <c r="O14" i="1"/>
  <c r="S14" i="1"/>
  <c r="L17" i="1"/>
  <c r="P15" i="1"/>
  <c r="T15" i="1"/>
  <c r="P16" i="1"/>
  <c r="T16" i="1"/>
  <c r="P17" i="1"/>
  <c r="T17" i="1"/>
  <c r="P14" i="1"/>
  <c r="T14" i="1"/>
  <c r="L14" i="1"/>
  <c r="B3" i="2"/>
  <c r="B4" i="2"/>
  <c r="B5" i="2"/>
  <c r="B6" i="2"/>
  <c r="W7" i="1" l="1"/>
  <c r="W19" i="1"/>
  <c r="W34" i="1"/>
  <c r="Z33" i="1" s="1"/>
  <c r="W35" i="1"/>
  <c r="W18" i="1"/>
  <c r="Z17" i="1" s="1"/>
  <c r="W30" i="1"/>
  <c r="Z32" i="1" s="1"/>
  <c r="AC29" i="1" s="1"/>
  <c r="W15" i="1"/>
  <c r="W31" i="1"/>
  <c r="W14" i="1"/>
  <c r="Z16" i="1" s="1"/>
  <c r="AC13" i="1" s="1"/>
  <c r="W10" i="1"/>
  <c r="W27" i="1"/>
  <c r="W22" i="1"/>
  <c r="W26" i="1"/>
  <c r="Z25" i="1" s="1"/>
  <c r="W11" i="1"/>
  <c r="M7" i="1"/>
  <c r="Q7" i="1"/>
  <c r="M8" i="1"/>
  <c r="Q8" i="1"/>
  <c r="M9" i="1"/>
  <c r="Q9" i="1"/>
  <c r="N7" i="1"/>
  <c r="R7" i="1"/>
  <c r="N8" i="1"/>
  <c r="R8" i="1"/>
  <c r="N9" i="1"/>
  <c r="R9" i="1"/>
  <c r="O7" i="1"/>
  <c r="S7" i="1"/>
  <c r="O8" i="1"/>
  <c r="S8" i="1"/>
  <c r="O9" i="1"/>
  <c r="S9" i="1"/>
  <c r="P7" i="1"/>
  <c r="T7" i="1"/>
  <c r="P8" i="1"/>
  <c r="T8" i="1"/>
  <c r="P9" i="1"/>
  <c r="T9" i="1"/>
  <c r="M6" i="1"/>
  <c r="Q6" i="1"/>
  <c r="N6" i="1"/>
  <c r="R6" i="1"/>
  <c r="O6" i="1"/>
  <c r="S6" i="1"/>
  <c r="P6" i="1"/>
  <c r="T6" i="1"/>
  <c r="L6" i="1"/>
  <c r="L7" i="1"/>
  <c r="L8" i="1"/>
  <c r="L9" i="1"/>
  <c r="Z9" i="1"/>
  <c r="W23" i="1" l="1"/>
  <c r="W6" i="1"/>
  <c r="Z24" i="1"/>
  <c r="AC28" i="1" s="1"/>
  <c r="AF22" i="1" s="1"/>
  <c r="Z8" i="1" l="1"/>
  <c r="AC12" i="1" s="1"/>
  <c r="AF21" i="1" s="1"/>
  <c r="AI21" i="1" s="1"/>
</calcChain>
</file>

<file path=xl/sharedStrings.xml><?xml version="1.0" encoding="utf-8"?>
<sst xmlns="http://schemas.openxmlformats.org/spreadsheetml/2006/main" count="271" uniqueCount="66">
  <si>
    <t>Grupo A</t>
  </si>
  <si>
    <t>Uruguai</t>
  </si>
  <si>
    <t>V</t>
  </si>
  <si>
    <t>PT</t>
  </si>
  <si>
    <t>E</t>
  </si>
  <si>
    <t>GP</t>
  </si>
  <si>
    <t>GC</t>
  </si>
  <si>
    <t>SG</t>
  </si>
  <si>
    <t>Classificação Grupo A</t>
  </si>
  <si>
    <t>Grupo B</t>
  </si>
  <si>
    <t>Classificação Grupo B</t>
  </si>
  <si>
    <t>Grupo C</t>
  </si>
  <si>
    <t>Classificação Grupo C</t>
  </si>
  <si>
    <t>Grupo D</t>
  </si>
  <si>
    <t>Classificação Grupo D</t>
  </si>
  <si>
    <t>Grupo E</t>
  </si>
  <si>
    <t>Classificação Grupo E</t>
  </si>
  <si>
    <t>Grupo F</t>
  </si>
  <si>
    <t>Classificação Grupo F</t>
  </si>
  <si>
    <t>Grupo G</t>
  </si>
  <si>
    <t>Classificação Grupo G</t>
  </si>
  <si>
    <t>Grupo H</t>
  </si>
  <si>
    <t>Classificação Grupo H</t>
  </si>
  <si>
    <t>Portugal</t>
  </si>
  <si>
    <t>Marrocos</t>
  </si>
  <si>
    <t>Irã</t>
  </si>
  <si>
    <t>Espanha</t>
  </si>
  <si>
    <t>França</t>
  </si>
  <si>
    <t>Dinamarca</t>
  </si>
  <si>
    <t>Austrália</t>
  </si>
  <si>
    <t>Argentina</t>
  </si>
  <si>
    <t>Croácia</t>
  </si>
  <si>
    <t>Brasil</t>
  </si>
  <si>
    <t>Costa Rica</t>
  </si>
  <si>
    <t>Suíça</t>
  </si>
  <si>
    <t>Sérvia</t>
  </si>
  <si>
    <t>Alemanha</t>
  </si>
  <si>
    <t>México</t>
  </si>
  <si>
    <t>Bélgica</t>
  </si>
  <si>
    <t>Tunísia</t>
  </si>
  <si>
    <t>Inglaterra</t>
  </si>
  <si>
    <t>Polônia</t>
  </si>
  <si>
    <t>Japão</t>
  </si>
  <si>
    <t>Arábia Saudita</t>
  </si>
  <si>
    <t>JG</t>
  </si>
  <si>
    <t>D</t>
  </si>
  <si>
    <t>Seleções</t>
  </si>
  <si>
    <t>Oitavas</t>
  </si>
  <si>
    <t>Quartas</t>
  </si>
  <si>
    <t>Final</t>
  </si>
  <si>
    <t>Pontos</t>
  </si>
  <si>
    <t>critério para rank</t>
  </si>
  <si>
    <t/>
  </si>
  <si>
    <t>Semifinal</t>
  </si>
  <si>
    <t>Copa do Mundo - Catar 2022</t>
  </si>
  <si>
    <t>Catar</t>
  </si>
  <si>
    <t>Equador</t>
  </si>
  <si>
    <t>Senagal</t>
  </si>
  <si>
    <t>Holanda</t>
  </si>
  <si>
    <t>Estados Unidos</t>
  </si>
  <si>
    <t>Gales</t>
  </si>
  <si>
    <t>Canadá</t>
  </si>
  <si>
    <t>Camarões</t>
  </si>
  <si>
    <t>Gana</t>
  </si>
  <si>
    <t>Coreia do Sul</t>
  </si>
  <si>
    <t>VENCEDOR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</si>
</sst>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Microsoft Tai Le"/>
      <family val="2"/>
    </font>
    <font>
      <b/>
      <sz val="10"/>
      <color theme="0"/>
      <name val="Microsoft Tai Le"/>
      <family val="2"/>
    </font>
    <font>
      <b/>
      <sz val="10"/>
      <color theme="0" tint="-0.499984740745262"/>
      <name val="Microsoft Tai Le"/>
      <family val="2"/>
    </font>
    <font>
      <sz val="10"/>
      <name val="Microsoft Tai Le"/>
      <family val="2"/>
    </font>
    <font>
      <b/>
      <sz val="12"/>
      <color theme="0"/>
      <name val="Microsoft Tai Le"/>
      <family val="2"/>
    </font>
    <font>
      <sz val="8"/>
      <color theme="0" tint="-0.499984740745262"/>
      <name val="Microsoft Tai Le"/>
      <family val="2"/>
    </font>
    <font>
      <b/>
      <sz val="10"/>
      <color theme="1"/>
      <name val="Microsoft Tai Le"/>
      <family val="2"/>
    </font>
    <font>
      <sz val="10"/>
      <color theme="0"/>
      <name val="Microsoft Tai Le"/>
      <family val="2"/>
    </font>
    <font>
      <b/>
      <i/>
      <sz val="10"/>
      <color theme="1"/>
      <name val="Microsoft Tai Le"/>
      <family val="2"/>
    </font>
    <font>
      <sz val="8"/>
      <name val="Calibri"/>
      <family val="2"/>
      <scheme val="minor"/>
    </font>
    <font>
      <b/>
      <sz val="10"/>
      <color rgb="FF991735"/>
      <name val="Microsoft Tai Le"/>
      <family val="2"/>
    </font>
    <font>
      <sz val="10"/>
      <color rgb="FF991735"/>
      <name val="Microsoft Tai Le"/>
      <family val="2"/>
    </font>
    <font>
      <b/>
      <sz val="28"/>
      <color theme="0"/>
      <name val="Microsoft Tai Le"/>
      <family val="2"/>
    </font>
    <font>
      <sz val="10"/>
      <color rgb="FFFF0000"/>
      <name val="Microsoft Tai Le"/>
      <family val="2"/>
    </font>
    <font>
      <b/>
      <sz val="12"/>
      <color theme="0" tint="-4.9989318521683403E-2"/>
      <name val="Microsoft Tai Le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1735"/>
        <bgColor indexed="64"/>
      </patternFill>
    </fill>
    <fill>
      <patternFill patternType="solid">
        <fgColor rgb="FFEEEEE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1" fillId="5" borderId="2" xfId="0" applyFont="1" applyFill="1" applyBorder="1" applyAlignment="1" applyProtection="1">
      <alignment horizontal="right" vertical="center"/>
    </xf>
    <xf numFmtId="0" fontId="1" fillId="5" borderId="2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right"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right" vertical="center"/>
    </xf>
    <xf numFmtId="0" fontId="11" fillId="5" borderId="2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right" vertical="center"/>
    </xf>
    <xf numFmtId="0" fontId="7" fillId="5" borderId="12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16" fontId="4" fillId="3" borderId="14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</xf>
    <xf numFmtId="16" fontId="1" fillId="3" borderId="14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1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5" fillId="4" borderId="0" xfId="0" applyFont="1" applyFill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1735"/>
      <color rgb="FFEEEEE6"/>
      <color rgb="FFCA0C0C"/>
      <color rgb="FFF44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hyperlink" Target="https://loja.exceleasy.com.br/produto/tabela-da-copa-do-mundo-2022" TargetMode="External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pn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png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24938</xdr:colOff>
      <xdr:row>19</xdr:row>
      <xdr:rowOff>24093</xdr:rowOff>
    </xdr:from>
    <xdr:to>
      <xdr:col>8</xdr:col>
      <xdr:colOff>278827</xdr:colOff>
      <xdr:row>20</xdr:row>
      <xdr:rowOff>297</xdr:rowOff>
    </xdr:to>
    <xdr:pic>
      <xdr:nvPicPr>
        <xdr:cNvPr id="5" name="Picture G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4801" y="4457981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4</xdr:col>
      <xdr:colOff>32577</xdr:colOff>
      <xdr:row>59</xdr:row>
      <xdr:rowOff>17761</xdr:rowOff>
    </xdr:from>
    <xdr:to>
      <xdr:col>4</xdr:col>
      <xdr:colOff>288285</xdr:colOff>
      <xdr:row>60</xdr:row>
      <xdr:rowOff>41</xdr:rowOff>
    </xdr:to>
    <xdr:pic>
      <xdr:nvPicPr>
        <xdr:cNvPr id="8" name="Picture G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189" y="12949015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4</xdr:col>
      <xdr:colOff>29472</xdr:colOff>
      <xdr:row>60</xdr:row>
      <xdr:rowOff>8822</xdr:rowOff>
    </xdr:from>
    <xdr:to>
      <xdr:col>4</xdr:col>
      <xdr:colOff>282198</xdr:colOff>
      <xdr:row>60</xdr:row>
      <xdr:rowOff>203441</xdr:rowOff>
    </xdr:to>
    <xdr:pic>
      <xdr:nvPicPr>
        <xdr:cNvPr id="14" name="Picture G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3084" y="13156165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4</xdr:col>
      <xdr:colOff>24911</xdr:colOff>
      <xdr:row>43</xdr:row>
      <xdr:rowOff>20945</xdr:rowOff>
    </xdr:from>
    <xdr:to>
      <xdr:col>4</xdr:col>
      <xdr:colOff>284111</xdr:colOff>
      <xdr:row>43</xdr:row>
      <xdr:rowOff>210783</xdr:rowOff>
    </xdr:to>
    <xdr:pic>
      <xdr:nvPicPr>
        <xdr:cNvPr id="18" name="Picture G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0973" y="9387683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8</xdr:col>
      <xdr:colOff>23901</xdr:colOff>
      <xdr:row>11</xdr:row>
      <xdr:rowOff>12369</xdr:rowOff>
    </xdr:from>
    <xdr:to>
      <xdr:col>8</xdr:col>
      <xdr:colOff>286276</xdr:colOff>
      <xdr:row>11</xdr:row>
      <xdr:rowOff>201323</xdr:rowOff>
    </xdr:to>
    <xdr:pic>
      <xdr:nvPicPr>
        <xdr:cNvPr id="23" name="Picture G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3647" y="2748135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4</xdr:col>
      <xdr:colOff>30170</xdr:colOff>
      <xdr:row>36</xdr:row>
      <xdr:rowOff>24761</xdr:rowOff>
    </xdr:from>
    <xdr:to>
      <xdr:col>4</xdr:col>
      <xdr:colOff>289370</xdr:colOff>
      <xdr:row>37</xdr:row>
      <xdr:rowOff>2271</xdr:rowOff>
    </xdr:to>
    <xdr:pic>
      <xdr:nvPicPr>
        <xdr:cNvPr id="26" name="Picture G6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6232" y="7943699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4</xdr:col>
      <xdr:colOff>23762</xdr:colOff>
      <xdr:row>28</xdr:row>
      <xdr:rowOff>19244</xdr:rowOff>
    </xdr:from>
    <xdr:to>
      <xdr:col>4</xdr:col>
      <xdr:colOff>287611</xdr:colOff>
      <xdr:row>28</xdr:row>
      <xdr:rowOff>204792</xdr:rowOff>
    </xdr:to>
    <xdr:pic>
      <xdr:nvPicPr>
        <xdr:cNvPr id="29" name="Picture G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3962" y="6348607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4</xdr:col>
      <xdr:colOff>21511</xdr:colOff>
      <xdr:row>27</xdr:row>
      <xdr:rowOff>20422</xdr:rowOff>
    </xdr:from>
    <xdr:to>
      <xdr:col>4</xdr:col>
      <xdr:colOff>283704</xdr:colOff>
      <xdr:row>27</xdr:row>
      <xdr:rowOff>209948</xdr:rowOff>
    </xdr:to>
    <xdr:pic>
      <xdr:nvPicPr>
        <xdr:cNvPr id="35" name="Picture G4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21711" y="61354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8</xdr:col>
      <xdr:colOff>26191</xdr:colOff>
      <xdr:row>28</xdr:row>
      <xdr:rowOff>22903</xdr:rowOff>
    </xdr:from>
    <xdr:to>
      <xdr:col>8</xdr:col>
      <xdr:colOff>283646</xdr:colOff>
      <xdr:row>29</xdr:row>
      <xdr:rowOff>1414</xdr:rowOff>
    </xdr:to>
    <xdr:pic>
      <xdr:nvPicPr>
        <xdr:cNvPr id="37" name="Picture G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36054" y="6352266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4</xdr:col>
      <xdr:colOff>24465</xdr:colOff>
      <xdr:row>19</xdr:row>
      <xdr:rowOff>10446</xdr:rowOff>
    </xdr:from>
    <xdr:to>
      <xdr:col>4</xdr:col>
      <xdr:colOff>284979</xdr:colOff>
      <xdr:row>19</xdr:row>
      <xdr:rowOff>205362</xdr:rowOff>
    </xdr:to>
    <xdr:pic>
      <xdr:nvPicPr>
        <xdr:cNvPr id="39" name="Picture G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24665" y="4444334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25038</xdr:colOff>
      <xdr:row>43</xdr:row>
      <xdr:rowOff>31422</xdr:rowOff>
    </xdr:from>
    <xdr:to>
      <xdr:col>8</xdr:col>
      <xdr:colOff>287169</xdr:colOff>
      <xdr:row>44</xdr:row>
      <xdr:rowOff>115</xdr:rowOff>
    </xdr:to>
    <xdr:pic>
      <xdr:nvPicPr>
        <xdr:cNvPr id="42" name="Picture G2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44792" y="9398160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4</xdr:col>
      <xdr:colOff>27499</xdr:colOff>
      <xdr:row>52</xdr:row>
      <xdr:rowOff>16898</xdr:rowOff>
    </xdr:from>
    <xdr:to>
      <xdr:col>4</xdr:col>
      <xdr:colOff>286699</xdr:colOff>
      <xdr:row>52</xdr:row>
      <xdr:rowOff>205846</xdr:rowOff>
    </xdr:to>
    <xdr:pic>
      <xdr:nvPicPr>
        <xdr:cNvPr id="51" name="Picture G1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24386" y="11327628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8</xdr:col>
      <xdr:colOff>25100</xdr:colOff>
      <xdr:row>36</xdr:row>
      <xdr:rowOff>21321</xdr:rowOff>
    </xdr:from>
    <xdr:to>
      <xdr:col>8</xdr:col>
      <xdr:colOff>288654</xdr:colOff>
      <xdr:row>36</xdr:row>
      <xdr:rowOff>209846</xdr:rowOff>
    </xdr:to>
    <xdr:pic>
      <xdr:nvPicPr>
        <xdr:cNvPr id="56" name="Picture G2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4854" y="7940259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8</xdr:col>
      <xdr:colOff>24649</xdr:colOff>
      <xdr:row>52</xdr:row>
      <xdr:rowOff>21203</xdr:rowOff>
    </xdr:from>
    <xdr:to>
      <xdr:col>8</xdr:col>
      <xdr:colOff>292426</xdr:colOff>
      <xdr:row>53</xdr:row>
      <xdr:rowOff>1198</xdr:rowOff>
    </xdr:to>
    <xdr:pic>
      <xdr:nvPicPr>
        <xdr:cNvPr id="58" name="Picture G2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34719" y="11331933"/>
          <a:ext cx="267777" cy="192030"/>
        </a:xfrm>
        <a:prstGeom prst="rect">
          <a:avLst/>
        </a:prstGeom>
      </xdr:spPr>
    </xdr:pic>
    <xdr:clientData/>
  </xdr:twoCellAnchor>
  <xdr:twoCellAnchor editAs="oneCell">
    <xdr:from>
      <xdr:col>4</xdr:col>
      <xdr:colOff>25045</xdr:colOff>
      <xdr:row>51</xdr:row>
      <xdr:rowOff>16593</xdr:rowOff>
    </xdr:from>
    <xdr:to>
      <xdr:col>4</xdr:col>
      <xdr:colOff>292051</xdr:colOff>
      <xdr:row>51</xdr:row>
      <xdr:rowOff>206851</xdr:rowOff>
    </xdr:to>
    <xdr:pic>
      <xdr:nvPicPr>
        <xdr:cNvPr id="61" name="Picture G1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25245" y="11157033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4</xdr:col>
      <xdr:colOff>27090</xdr:colOff>
      <xdr:row>35</xdr:row>
      <xdr:rowOff>15023</xdr:rowOff>
    </xdr:from>
    <xdr:to>
      <xdr:col>4</xdr:col>
      <xdr:colOff>287932</xdr:colOff>
      <xdr:row>35</xdr:row>
      <xdr:rowOff>207374</xdr:rowOff>
    </xdr:to>
    <xdr:pic>
      <xdr:nvPicPr>
        <xdr:cNvPr id="63" name="Picture G1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33152" y="7722946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22027</xdr:colOff>
      <xdr:row>20</xdr:row>
      <xdr:rowOff>21802</xdr:rowOff>
    </xdr:from>
    <xdr:to>
      <xdr:col>4</xdr:col>
      <xdr:colOff>284420</xdr:colOff>
      <xdr:row>20</xdr:row>
      <xdr:rowOff>208779</xdr:rowOff>
    </xdr:to>
    <xdr:pic>
      <xdr:nvPicPr>
        <xdr:cNvPr id="66" name="Picture G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22227" y="4670002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30469</xdr:colOff>
      <xdr:row>59</xdr:row>
      <xdr:rowOff>16387</xdr:rowOff>
    </xdr:from>
    <xdr:to>
      <xdr:col>8</xdr:col>
      <xdr:colOff>289238</xdr:colOff>
      <xdr:row>59</xdr:row>
      <xdr:rowOff>206620</xdr:rowOff>
    </xdr:to>
    <xdr:pic>
      <xdr:nvPicPr>
        <xdr:cNvPr id="69" name="Picture G4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48648" y="12947641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4</xdr:col>
      <xdr:colOff>25277</xdr:colOff>
      <xdr:row>44</xdr:row>
      <xdr:rowOff>26662</xdr:rowOff>
    </xdr:from>
    <xdr:to>
      <xdr:col>4</xdr:col>
      <xdr:colOff>286301</xdr:colOff>
      <xdr:row>44</xdr:row>
      <xdr:rowOff>214740</xdr:rowOff>
    </xdr:to>
    <xdr:pic>
      <xdr:nvPicPr>
        <xdr:cNvPr id="75" name="Picture G1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31339" y="9616139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4</xdr:col>
      <xdr:colOff>30903</xdr:colOff>
      <xdr:row>11</xdr:row>
      <xdr:rowOff>15946</xdr:rowOff>
    </xdr:from>
    <xdr:to>
      <xdr:col>4</xdr:col>
      <xdr:colOff>292825</xdr:colOff>
      <xdr:row>11</xdr:row>
      <xdr:rowOff>203540</xdr:rowOff>
    </xdr:to>
    <xdr:pic>
      <xdr:nvPicPr>
        <xdr:cNvPr id="80" name="Picture G2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29244" y="2751712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8</xdr:col>
      <xdr:colOff>26575</xdr:colOff>
      <xdr:row>27</xdr:row>
      <xdr:rowOff>17594</xdr:rowOff>
    </xdr:from>
    <xdr:to>
      <xdr:col>8</xdr:col>
      <xdr:colOff>283307</xdr:colOff>
      <xdr:row>28</xdr:row>
      <xdr:rowOff>1622</xdr:rowOff>
    </xdr:to>
    <xdr:pic>
      <xdr:nvPicPr>
        <xdr:cNvPr id="84" name="Picture G2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36438" y="6132644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8</xdr:col>
      <xdr:colOff>25935</xdr:colOff>
      <xdr:row>20</xdr:row>
      <xdr:rowOff>17454</xdr:rowOff>
    </xdr:from>
    <xdr:to>
      <xdr:col>8</xdr:col>
      <xdr:colOff>286063</xdr:colOff>
      <xdr:row>21</xdr:row>
      <xdr:rowOff>1291</xdr:rowOff>
    </xdr:to>
    <xdr:pic>
      <xdr:nvPicPr>
        <xdr:cNvPr id="87" name="Picture G1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35798" y="4665654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28269</xdr:colOff>
      <xdr:row>3</xdr:row>
      <xdr:rowOff>9949</xdr:rowOff>
    </xdr:from>
    <xdr:to>
      <xdr:col>4</xdr:col>
      <xdr:colOff>283614</xdr:colOff>
      <xdr:row>3</xdr:row>
      <xdr:rowOff>203111</xdr:rowOff>
    </xdr:to>
    <xdr:pic>
      <xdr:nvPicPr>
        <xdr:cNvPr id="96" name="Picture G1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627031" y="1070998"/>
          <a:ext cx="255345" cy="193162"/>
        </a:xfrm>
        <a:prstGeom prst="rect">
          <a:avLst/>
        </a:prstGeom>
      </xdr:spPr>
    </xdr:pic>
    <xdr:clientData/>
  </xdr:twoCellAnchor>
  <xdr:twoCellAnchor editAs="oneCell">
    <xdr:from>
      <xdr:col>8</xdr:col>
      <xdr:colOff>22243</xdr:colOff>
      <xdr:row>35</xdr:row>
      <xdr:rowOff>20720</xdr:rowOff>
    </xdr:from>
    <xdr:to>
      <xdr:col>8</xdr:col>
      <xdr:colOff>283983</xdr:colOff>
      <xdr:row>35</xdr:row>
      <xdr:rowOff>209806</xdr:rowOff>
    </xdr:to>
    <xdr:pic>
      <xdr:nvPicPr>
        <xdr:cNvPr id="98" name="Picture G2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41997" y="7728643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17877</xdr:colOff>
      <xdr:row>3</xdr:row>
      <xdr:rowOff>18148</xdr:rowOff>
    </xdr:from>
    <xdr:to>
      <xdr:col>8</xdr:col>
      <xdr:colOff>278338</xdr:colOff>
      <xdr:row>3</xdr:row>
      <xdr:rowOff>185234</xdr:rowOff>
    </xdr:to>
    <xdr:pic>
      <xdr:nvPicPr>
        <xdr:cNvPr id="115" name="Picture G11">
          <a:extLst>
            <a:ext uri="{FF2B5EF4-FFF2-40B4-BE49-F238E27FC236}">
              <a16:creationId xmlns:a16="http://schemas.microsoft.com/office/drawing/2014/main" id="{9C3B7E96-A9E9-4E5A-8897-7BCB42390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0800000">
          <a:off x="2776317" y="1184008"/>
          <a:ext cx="260461" cy="167086"/>
        </a:xfrm>
        <a:prstGeom prst="rect">
          <a:avLst/>
        </a:prstGeom>
      </xdr:spPr>
    </xdr:pic>
    <xdr:clientData/>
  </xdr:twoCellAnchor>
  <xdr:twoCellAnchor editAs="oneCell">
    <xdr:from>
      <xdr:col>8</xdr:col>
      <xdr:colOff>29211</xdr:colOff>
      <xdr:row>5</xdr:row>
      <xdr:rowOff>15300</xdr:rowOff>
    </xdr:from>
    <xdr:to>
      <xdr:col>8</xdr:col>
      <xdr:colOff>284556</xdr:colOff>
      <xdr:row>5</xdr:row>
      <xdr:rowOff>208462</xdr:rowOff>
    </xdr:to>
    <xdr:pic>
      <xdr:nvPicPr>
        <xdr:cNvPr id="116" name="Picture G12">
          <a:extLst>
            <a:ext uri="{FF2B5EF4-FFF2-40B4-BE49-F238E27FC236}">
              <a16:creationId xmlns:a16="http://schemas.microsoft.com/office/drawing/2014/main" id="{E0B329F5-4E9D-413F-BDD9-D238BC6E2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9074" y="1491675"/>
          <a:ext cx="255345" cy="193162"/>
        </a:xfrm>
        <a:prstGeom prst="rect">
          <a:avLst/>
        </a:prstGeom>
      </xdr:spPr>
    </xdr:pic>
    <xdr:clientData/>
  </xdr:twoCellAnchor>
  <xdr:twoCellAnchor editAs="oneCell">
    <xdr:from>
      <xdr:col>8</xdr:col>
      <xdr:colOff>29211</xdr:colOff>
      <xdr:row>7</xdr:row>
      <xdr:rowOff>9866</xdr:rowOff>
    </xdr:from>
    <xdr:to>
      <xdr:col>8</xdr:col>
      <xdr:colOff>284556</xdr:colOff>
      <xdr:row>7</xdr:row>
      <xdr:rowOff>204178</xdr:rowOff>
    </xdr:to>
    <xdr:pic>
      <xdr:nvPicPr>
        <xdr:cNvPr id="117" name="Picture G12">
          <a:extLst>
            <a:ext uri="{FF2B5EF4-FFF2-40B4-BE49-F238E27FC236}">
              <a16:creationId xmlns:a16="http://schemas.microsoft.com/office/drawing/2014/main" id="{C8E99034-3AEE-483D-B13B-E89B0D9D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9074" y="1914866"/>
          <a:ext cx="255345" cy="194312"/>
        </a:xfrm>
        <a:prstGeom prst="rect">
          <a:avLst/>
        </a:prstGeom>
      </xdr:spPr>
    </xdr:pic>
    <xdr:clientData/>
  </xdr:twoCellAnchor>
  <xdr:twoCellAnchor editAs="oneCell">
    <xdr:from>
      <xdr:col>4</xdr:col>
      <xdr:colOff>17423</xdr:colOff>
      <xdr:row>8</xdr:row>
      <xdr:rowOff>24210</xdr:rowOff>
    </xdr:from>
    <xdr:to>
      <xdr:col>4</xdr:col>
      <xdr:colOff>277884</xdr:colOff>
      <xdr:row>8</xdr:row>
      <xdr:rowOff>181109</xdr:rowOff>
    </xdr:to>
    <xdr:pic>
      <xdr:nvPicPr>
        <xdr:cNvPr id="119" name="Picture G11">
          <a:extLst>
            <a:ext uri="{FF2B5EF4-FFF2-40B4-BE49-F238E27FC236}">
              <a16:creationId xmlns:a16="http://schemas.microsoft.com/office/drawing/2014/main" id="{CB29CB52-2D0B-4AD4-A08B-26CEE5941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1" b="7751"/>
        <a:stretch/>
      </xdr:blipFill>
      <xdr:spPr>
        <a:xfrm rot="10800000">
          <a:off x="1616185" y="2137682"/>
          <a:ext cx="260461" cy="156899"/>
        </a:xfrm>
        <a:prstGeom prst="rect">
          <a:avLst/>
        </a:prstGeom>
      </xdr:spPr>
    </xdr:pic>
    <xdr:clientData/>
  </xdr:twoCellAnchor>
  <xdr:twoCellAnchor editAs="oneCell">
    <xdr:from>
      <xdr:col>8</xdr:col>
      <xdr:colOff>30678</xdr:colOff>
      <xdr:row>4</xdr:row>
      <xdr:rowOff>10455</xdr:rowOff>
    </xdr:from>
    <xdr:to>
      <xdr:col>8</xdr:col>
      <xdr:colOff>275234</xdr:colOff>
      <xdr:row>4</xdr:row>
      <xdr:rowOff>188317</xdr:rowOff>
    </xdr:to>
    <xdr:pic>
      <xdr:nvPicPr>
        <xdr:cNvPr id="121" name="Imagem 120">
          <a:extLst>
            <a:ext uri="{FF2B5EF4-FFF2-40B4-BE49-F238E27FC236}">
              <a16:creationId xmlns:a16="http://schemas.microsoft.com/office/drawing/2014/main" id="{616A8205-7BAF-49FF-A671-9AF86A5CE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541" y="1282043"/>
          <a:ext cx="244556" cy="177862"/>
        </a:xfrm>
        <a:prstGeom prst="rect">
          <a:avLst/>
        </a:prstGeom>
      </xdr:spPr>
    </xdr:pic>
    <xdr:clientData/>
  </xdr:twoCellAnchor>
  <xdr:twoCellAnchor editAs="oneCell">
    <xdr:from>
      <xdr:col>8</xdr:col>
      <xdr:colOff>26771</xdr:colOff>
      <xdr:row>6</xdr:row>
      <xdr:rowOff>22852</xdr:rowOff>
    </xdr:from>
    <xdr:to>
      <xdr:col>8</xdr:col>
      <xdr:colOff>271327</xdr:colOff>
      <xdr:row>6</xdr:row>
      <xdr:rowOff>200200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A1695D02-979D-452F-BBD2-710478941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634" y="1713540"/>
          <a:ext cx="244556" cy="177348"/>
        </a:xfrm>
        <a:prstGeom prst="rect">
          <a:avLst/>
        </a:prstGeom>
      </xdr:spPr>
    </xdr:pic>
    <xdr:clientData/>
  </xdr:twoCellAnchor>
  <xdr:twoCellAnchor editAs="oneCell">
    <xdr:from>
      <xdr:col>4</xdr:col>
      <xdr:colOff>28174</xdr:colOff>
      <xdr:row>7</xdr:row>
      <xdr:rowOff>26426</xdr:rowOff>
    </xdr:from>
    <xdr:to>
      <xdr:col>4</xdr:col>
      <xdr:colOff>272730</xdr:colOff>
      <xdr:row>7</xdr:row>
      <xdr:rowOff>194233</xdr:rowOff>
    </xdr:to>
    <xdr:pic>
      <xdr:nvPicPr>
        <xdr:cNvPr id="123" name="Imagem 122">
          <a:extLst>
            <a:ext uri="{FF2B5EF4-FFF2-40B4-BE49-F238E27FC236}">
              <a16:creationId xmlns:a16="http://schemas.microsoft.com/office/drawing/2014/main" id="{4351C640-F7A6-4130-996A-F95D89283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936" y="1932864"/>
          <a:ext cx="244556" cy="167807"/>
        </a:xfrm>
        <a:prstGeom prst="rect">
          <a:avLst/>
        </a:prstGeom>
      </xdr:spPr>
    </xdr:pic>
    <xdr:clientData/>
  </xdr:twoCellAnchor>
  <xdr:twoCellAnchor editAs="oneCell">
    <xdr:from>
      <xdr:col>8</xdr:col>
      <xdr:colOff>27760</xdr:colOff>
      <xdr:row>8</xdr:row>
      <xdr:rowOff>15901</xdr:rowOff>
    </xdr:from>
    <xdr:to>
      <xdr:col>8</xdr:col>
      <xdr:colOff>275247</xdr:colOff>
      <xdr:row>8</xdr:row>
      <xdr:rowOff>196675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1C2D7D3B-837B-4CC9-8545-66E3778F6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623" y="2125689"/>
          <a:ext cx="247487" cy="180774"/>
        </a:xfrm>
        <a:prstGeom prst="rect">
          <a:avLst/>
        </a:prstGeom>
      </xdr:spPr>
    </xdr:pic>
    <xdr:clientData/>
  </xdr:twoCellAnchor>
  <xdr:twoCellAnchor editAs="oneCell">
    <xdr:from>
      <xdr:col>4</xdr:col>
      <xdr:colOff>21790</xdr:colOff>
      <xdr:row>5</xdr:row>
      <xdr:rowOff>15686</xdr:rowOff>
    </xdr:from>
    <xdr:to>
      <xdr:col>4</xdr:col>
      <xdr:colOff>269277</xdr:colOff>
      <xdr:row>5</xdr:row>
      <xdr:rowOff>194788</xdr:rowOff>
    </xdr:to>
    <xdr:pic>
      <xdr:nvPicPr>
        <xdr:cNvPr id="126" name="Imagem 125">
          <a:extLst>
            <a:ext uri="{FF2B5EF4-FFF2-40B4-BE49-F238E27FC236}">
              <a16:creationId xmlns:a16="http://schemas.microsoft.com/office/drawing/2014/main" id="{C300CD5C-C93D-4D9B-93B7-8B1E7A5E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552" y="1496554"/>
          <a:ext cx="247487" cy="179102"/>
        </a:xfrm>
        <a:prstGeom prst="rect">
          <a:avLst/>
        </a:prstGeom>
      </xdr:spPr>
    </xdr:pic>
    <xdr:clientData/>
  </xdr:twoCellAnchor>
  <xdr:twoCellAnchor editAs="oneCell">
    <xdr:from>
      <xdr:col>4</xdr:col>
      <xdr:colOff>16588</xdr:colOff>
      <xdr:row>6</xdr:row>
      <xdr:rowOff>15165</xdr:rowOff>
    </xdr:from>
    <xdr:to>
      <xdr:col>4</xdr:col>
      <xdr:colOff>277049</xdr:colOff>
      <xdr:row>6</xdr:row>
      <xdr:rowOff>172064</xdr:rowOff>
    </xdr:to>
    <xdr:pic>
      <xdr:nvPicPr>
        <xdr:cNvPr id="128" name="Picture G11">
          <a:extLst>
            <a:ext uri="{FF2B5EF4-FFF2-40B4-BE49-F238E27FC236}">
              <a16:creationId xmlns:a16="http://schemas.microsoft.com/office/drawing/2014/main" id="{C0194A93-FBBE-4F59-8522-CFE1A4CF79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1" b="7751"/>
        <a:stretch/>
      </xdr:blipFill>
      <xdr:spPr>
        <a:xfrm rot="10800000">
          <a:off x="1615350" y="1708818"/>
          <a:ext cx="260461" cy="156899"/>
        </a:xfrm>
        <a:prstGeom prst="rect">
          <a:avLst/>
        </a:prstGeom>
      </xdr:spPr>
    </xdr:pic>
    <xdr:clientData/>
  </xdr:twoCellAnchor>
  <xdr:twoCellAnchor editAs="oneCell">
    <xdr:from>
      <xdr:col>4</xdr:col>
      <xdr:colOff>23411</xdr:colOff>
      <xdr:row>4</xdr:row>
      <xdr:rowOff>22916</xdr:rowOff>
    </xdr:from>
    <xdr:to>
      <xdr:col>4</xdr:col>
      <xdr:colOff>270898</xdr:colOff>
      <xdr:row>4</xdr:row>
      <xdr:rowOff>200952</xdr:rowOff>
    </xdr:to>
    <xdr:pic>
      <xdr:nvPicPr>
        <xdr:cNvPr id="129" name="Imagem 128">
          <a:extLst>
            <a:ext uri="{FF2B5EF4-FFF2-40B4-BE49-F238E27FC236}">
              <a16:creationId xmlns:a16="http://schemas.microsoft.com/office/drawing/2014/main" id="{0CBFDC88-DD44-4909-9523-FE762DB4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173" y="1296750"/>
          <a:ext cx="247487" cy="178036"/>
        </a:xfrm>
        <a:prstGeom prst="rect">
          <a:avLst/>
        </a:prstGeom>
      </xdr:spPr>
    </xdr:pic>
    <xdr:clientData/>
  </xdr:twoCellAnchor>
  <xdr:twoCellAnchor editAs="oneCell">
    <xdr:from>
      <xdr:col>8</xdr:col>
      <xdr:colOff>26020</xdr:colOff>
      <xdr:row>12</xdr:row>
      <xdr:rowOff>22303</xdr:rowOff>
    </xdr:from>
    <xdr:to>
      <xdr:col>8</xdr:col>
      <xdr:colOff>275064</xdr:colOff>
      <xdr:row>12</xdr:row>
      <xdr:rowOff>200723</xdr:rowOff>
    </xdr:to>
    <xdr:pic>
      <xdr:nvPicPr>
        <xdr:cNvPr id="131" name="Imagem 130">
          <a:extLst>
            <a:ext uri="{FF2B5EF4-FFF2-40B4-BE49-F238E27FC236}">
              <a16:creationId xmlns:a16="http://schemas.microsoft.com/office/drawing/2014/main" id="{CF7F951D-562F-4A00-86C6-CBE8894A1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6" y="2969942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4</xdr:col>
      <xdr:colOff>27336</xdr:colOff>
      <xdr:row>12</xdr:row>
      <xdr:rowOff>19904</xdr:rowOff>
    </xdr:from>
    <xdr:to>
      <xdr:col>4</xdr:col>
      <xdr:colOff>275063</xdr:colOff>
      <xdr:row>12</xdr:row>
      <xdr:rowOff>200723</xdr:rowOff>
    </xdr:to>
    <xdr:pic>
      <xdr:nvPicPr>
        <xdr:cNvPr id="133" name="Imagem 132">
          <a:extLst>
            <a:ext uri="{FF2B5EF4-FFF2-40B4-BE49-F238E27FC236}">
              <a16:creationId xmlns:a16="http://schemas.microsoft.com/office/drawing/2014/main" id="{386B439B-38FE-4A9E-8C3D-DBF641F2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77" y="2967543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27186</xdr:colOff>
      <xdr:row>14</xdr:row>
      <xdr:rowOff>23380</xdr:rowOff>
    </xdr:from>
    <xdr:to>
      <xdr:col>4</xdr:col>
      <xdr:colOff>289108</xdr:colOff>
      <xdr:row>14</xdr:row>
      <xdr:rowOff>210974</xdr:rowOff>
    </xdr:to>
    <xdr:pic>
      <xdr:nvPicPr>
        <xdr:cNvPr id="134" name="Picture G22">
          <a:extLst>
            <a:ext uri="{FF2B5EF4-FFF2-40B4-BE49-F238E27FC236}">
              <a16:creationId xmlns:a16="http://schemas.microsoft.com/office/drawing/2014/main" id="{0BE9A169-A209-4485-BE10-2E10EB4B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25527" y="3394765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8</xdr:col>
      <xdr:colOff>26020</xdr:colOff>
      <xdr:row>14</xdr:row>
      <xdr:rowOff>18586</xdr:rowOff>
    </xdr:from>
    <xdr:to>
      <xdr:col>8</xdr:col>
      <xdr:colOff>275064</xdr:colOff>
      <xdr:row>14</xdr:row>
      <xdr:rowOff>197006</xdr:rowOff>
    </xdr:to>
    <xdr:pic>
      <xdr:nvPicPr>
        <xdr:cNvPr id="135" name="Imagem 134">
          <a:extLst>
            <a:ext uri="{FF2B5EF4-FFF2-40B4-BE49-F238E27FC236}">
              <a16:creationId xmlns:a16="http://schemas.microsoft.com/office/drawing/2014/main" id="{5E462AEC-B687-45C9-9A9B-62FA2BD44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6" y="3389971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8</xdr:col>
      <xdr:colOff>23901</xdr:colOff>
      <xdr:row>13</xdr:row>
      <xdr:rowOff>16087</xdr:rowOff>
    </xdr:from>
    <xdr:to>
      <xdr:col>8</xdr:col>
      <xdr:colOff>286276</xdr:colOff>
      <xdr:row>13</xdr:row>
      <xdr:rowOff>205041</xdr:rowOff>
    </xdr:to>
    <xdr:pic>
      <xdr:nvPicPr>
        <xdr:cNvPr id="136" name="Picture G22">
          <a:extLst>
            <a:ext uri="{FF2B5EF4-FFF2-40B4-BE49-F238E27FC236}">
              <a16:creationId xmlns:a16="http://schemas.microsoft.com/office/drawing/2014/main" id="{1F8B4DDD-F3BE-45FC-8622-2391A557F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3647" y="3175599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4</xdr:col>
      <xdr:colOff>31053</xdr:colOff>
      <xdr:row>13</xdr:row>
      <xdr:rowOff>12471</xdr:rowOff>
    </xdr:from>
    <xdr:to>
      <xdr:col>4</xdr:col>
      <xdr:colOff>278780</xdr:colOff>
      <xdr:row>13</xdr:row>
      <xdr:rowOff>193290</xdr:rowOff>
    </xdr:to>
    <xdr:pic>
      <xdr:nvPicPr>
        <xdr:cNvPr id="137" name="Imagem 136">
          <a:extLst>
            <a:ext uri="{FF2B5EF4-FFF2-40B4-BE49-F238E27FC236}">
              <a16:creationId xmlns:a16="http://schemas.microsoft.com/office/drawing/2014/main" id="{EAE1948D-E2B3-43D2-87D3-6BD2BC12A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394" y="3171983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23901</xdr:colOff>
      <xdr:row>15</xdr:row>
      <xdr:rowOff>19803</xdr:rowOff>
    </xdr:from>
    <xdr:to>
      <xdr:col>4</xdr:col>
      <xdr:colOff>286276</xdr:colOff>
      <xdr:row>15</xdr:row>
      <xdr:rowOff>208757</xdr:rowOff>
    </xdr:to>
    <xdr:pic>
      <xdr:nvPicPr>
        <xdr:cNvPr id="138" name="Picture G22">
          <a:extLst>
            <a:ext uri="{FF2B5EF4-FFF2-40B4-BE49-F238E27FC236}">
              <a16:creationId xmlns:a16="http://schemas.microsoft.com/office/drawing/2014/main" id="{B4093B64-D2B9-4C91-9735-F6E9D790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2242" y="3603062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8</xdr:col>
      <xdr:colOff>26019</xdr:colOff>
      <xdr:row>15</xdr:row>
      <xdr:rowOff>18586</xdr:rowOff>
    </xdr:from>
    <xdr:to>
      <xdr:col>8</xdr:col>
      <xdr:colOff>275063</xdr:colOff>
      <xdr:row>15</xdr:row>
      <xdr:rowOff>197006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59518C0D-63C1-4A19-80E2-A70B9982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5" y="3601845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8</xdr:col>
      <xdr:colOff>23468</xdr:colOff>
      <xdr:row>16</xdr:row>
      <xdr:rowOff>23379</xdr:rowOff>
    </xdr:from>
    <xdr:to>
      <xdr:col>8</xdr:col>
      <xdr:colOff>285390</xdr:colOff>
      <xdr:row>16</xdr:row>
      <xdr:rowOff>210973</xdr:rowOff>
    </xdr:to>
    <xdr:pic>
      <xdr:nvPicPr>
        <xdr:cNvPr id="140" name="Picture G22">
          <a:extLst>
            <a:ext uri="{FF2B5EF4-FFF2-40B4-BE49-F238E27FC236}">
              <a16:creationId xmlns:a16="http://schemas.microsoft.com/office/drawing/2014/main" id="{87769969-DD19-4C0B-BAB9-95DB01AD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33214" y="3818511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4</xdr:col>
      <xdr:colOff>38487</xdr:colOff>
      <xdr:row>16</xdr:row>
      <xdr:rowOff>16187</xdr:rowOff>
    </xdr:from>
    <xdr:to>
      <xdr:col>4</xdr:col>
      <xdr:colOff>286214</xdr:colOff>
      <xdr:row>16</xdr:row>
      <xdr:rowOff>197006</xdr:rowOff>
    </xdr:to>
    <xdr:pic>
      <xdr:nvPicPr>
        <xdr:cNvPr id="141" name="Imagem 140">
          <a:extLst>
            <a:ext uri="{FF2B5EF4-FFF2-40B4-BE49-F238E27FC236}">
              <a16:creationId xmlns:a16="http://schemas.microsoft.com/office/drawing/2014/main" id="{A0447392-ED96-4607-B286-74CB8DD0D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828" y="3811319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24465</xdr:colOff>
      <xdr:row>22</xdr:row>
      <xdr:rowOff>15208</xdr:rowOff>
    </xdr:from>
    <xdr:to>
      <xdr:col>4</xdr:col>
      <xdr:colOff>284979</xdr:colOff>
      <xdr:row>22</xdr:row>
      <xdr:rowOff>210124</xdr:rowOff>
    </xdr:to>
    <xdr:pic>
      <xdr:nvPicPr>
        <xdr:cNvPr id="142" name="Picture G11">
          <a:extLst>
            <a:ext uri="{FF2B5EF4-FFF2-40B4-BE49-F238E27FC236}">
              <a16:creationId xmlns:a16="http://schemas.microsoft.com/office/drawing/2014/main" id="{090DFC05-404F-4558-BAE6-C9702B9A9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24665" y="5092033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17264</xdr:colOff>
      <xdr:row>22</xdr:row>
      <xdr:rowOff>17039</xdr:rowOff>
    </xdr:from>
    <xdr:to>
      <xdr:col>8</xdr:col>
      <xdr:colOff>279657</xdr:colOff>
      <xdr:row>22</xdr:row>
      <xdr:rowOff>204016</xdr:rowOff>
    </xdr:to>
    <xdr:pic>
      <xdr:nvPicPr>
        <xdr:cNvPr id="143" name="Picture G12">
          <a:extLst>
            <a:ext uri="{FF2B5EF4-FFF2-40B4-BE49-F238E27FC236}">
              <a16:creationId xmlns:a16="http://schemas.microsoft.com/office/drawing/2014/main" id="{27FD85FD-6228-4B2F-AC43-B7002746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27127" y="5093864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24938</xdr:colOff>
      <xdr:row>21</xdr:row>
      <xdr:rowOff>19330</xdr:rowOff>
    </xdr:from>
    <xdr:to>
      <xdr:col>8</xdr:col>
      <xdr:colOff>278827</xdr:colOff>
      <xdr:row>21</xdr:row>
      <xdr:rowOff>207569</xdr:rowOff>
    </xdr:to>
    <xdr:pic>
      <xdr:nvPicPr>
        <xdr:cNvPr id="144" name="Picture G12">
          <a:extLst>
            <a:ext uri="{FF2B5EF4-FFF2-40B4-BE49-F238E27FC236}">
              <a16:creationId xmlns:a16="http://schemas.microsoft.com/office/drawing/2014/main" id="{B6F83EA2-A9E7-4D6A-8BCE-5467B74C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90" y="4816617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4</xdr:col>
      <xdr:colOff>30698</xdr:colOff>
      <xdr:row>21</xdr:row>
      <xdr:rowOff>7928</xdr:rowOff>
    </xdr:from>
    <xdr:to>
      <xdr:col>4</xdr:col>
      <xdr:colOff>290826</xdr:colOff>
      <xdr:row>21</xdr:row>
      <xdr:rowOff>203800</xdr:rowOff>
    </xdr:to>
    <xdr:pic>
      <xdr:nvPicPr>
        <xdr:cNvPr id="145" name="Picture G11">
          <a:extLst>
            <a:ext uri="{FF2B5EF4-FFF2-40B4-BE49-F238E27FC236}">
              <a16:creationId xmlns:a16="http://schemas.microsoft.com/office/drawing/2014/main" id="{87917041-ADFE-46A9-953E-62568591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630898" y="4870441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25936</xdr:colOff>
      <xdr:row>23</xdr:row>
      <xdr:rowOff>22216</xdr:rowOff>
    </xdr:from>
    <xdr:to>
      <xdr:col>4</xdr:col>
      <xdr:colOff>286064</xdr:colOff>
      <xdr:row>24</xdr:row>
      <xdr:rowOff>3776</xdr:rowOff>
    </xdr:to>
    <xdr:pic>
      <xdr:nvPicPr>
        <xdr:cNvPr id="147" name="Picture G11">
          <a:extLst>
            <a:ext uri="{FF2B5EF4-FFF2-40B4-BE49-F238E27FC236}">
              <a16:creationId xmlns:a16="http://schemas.microsoft.com/office/drawing/2014/main" id="{F49AEF28-CEE1-4D32-A0FD-CBA4DB42C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626136" y="5313354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29701</xdr:colOff>
      <xdr:row>24</xdr:row>
      <xdr:rowOff>19330</xdr:rowOff>
    </xdr:from>
    <xdr:to>
      <xdr:col>4</xdr:col>
      <xdr:colOff>283590</xdr:colOff>
      <xdr:row>24</xdr:row>
      <xdr:rowOff>207569</xdr:rowOff>
    </xdr:to>
    <xdr:pic>
      <xdr:nvPicPr>
        <xdr:cNvPr id="148" name="Picture G12">
          <a:extLst>
            <a:ext uri="{FF2B5EF4-FFF2-40B4-BE49-F238E27FC236}">
              <a16:creationId xmlns:a16="http://schemas.microsoft.com/office/drawing/2014/main" id="{06855609-B569-4623-89C8-23A6FD684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901" y="5524780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8</xdr:col>
      <xdr:colOff>24465</xdr:colOff>
      <xdr:row>23</xdr:row>
      <xdr:rowOff>15207</xdr:rowOff>
    </xdr:from>
    <xdr:to>
      <xdr:col>8</xdr:col>
      <xdr:colOff>284979</xdr:colOff>
      <xdr:row>23</xdr:row>
      <xdr:rowOff>210123</xdr:rowOff>
    </xdr:to>
    <xdr:pic>
      <xdr:nvPicPr>
        <xdr:cNvPr id="149" name="Picture G11">
          <a:extLst>
            <a:ext uri="{FF2B5EF4-FFF2-40B4-BE49-F238E27FC236}">
              <a16:creationId xmlns:a16="http://schemas.microsoft.com/office/drawing/2014/main" id="{F93EE87A-B03A-45C7-A0E0-07F104B88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34328" y="5306345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22026</xdr:colOff>
      <xdr:row>24</xdr:row>
      <xdr:rowOff>17039</xdr:rowOff>
    </xdr:from>
    <xdr:to>
      <xdr:col>8</xdr:col>
      <xdr:colOff>284419</xdr:colOff>
      <xdr:row>24</xdr:row>
      <xdr:rowOff>204016</xdr:rowOff>
    </xdr:to>
    <xdr:pic>
      <xdr:nvPicPr>
        <xdr:cNvPr id="150" name="Picture G12">
          <a:extLst>
            <a:ext uri="{FF2B5EF4-FFF2-40B4-BE49-F238E27FC236}">
              <a16:creationId xmlns:a16="http://schemas.microsoft.com/office/drawing/2014/main" id="{599D14FF-8763-497B-BEDC-5E346729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31889" y="5522489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21511</xdr:colOff>
      <xdr:row>30</xdr:row>
      <xdr:rowOff>25184</xdr:rowOff>
    </xdr:from>
    <xdr:to>
      <xdr:col>8</xdr:col>
      <xdr:colOff>283704</xdr:colOff>
      <xdr:row>31</xdr:row>
      <xdr:rowOff>399</xdr:rowOff>
    </xdr:to>
    <xdr:pic>
      <xdr:nvPicPr>
        <xdr:cNvPr id="151" name="Picture G41">
          <a:extLst>
            <a:ext uri="{FF2B5EF4-FFF2-40B4-BE49-F238E27FC236}">
              <a16:creationId xmlns:a16="http://schemas.microsoft.com/office/drawing/2014/main" id="{CDC696C0-2472-4868-A20D-99668D016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31374" y="67831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4</xdr:col>
      <xdr:colOff>23762</xdr:colOff>
      <xdr:row>30</xdr:row>
      <xdr:rowOff>24007</xdr:rowOff>
    </xdr:from>
    <xdr:to>
      <xdr:col>4</xdr:col>
      <xdr:colOff>287611</xdr:colOff>
      <xdr:row>30</xdr:row>
      <xdr:rowOff>209555</xdr:rowOff>
    </xdr:to>
    <xdr:pic>
      <xdr:nvPicPr>
        <xdr:cNvPr id="152" name="Picture G11">
          <a:extLst>
            <a:ext uri="{FF2B5EF4-FFF2-40B4-BE49-F238E27FC236}">
              <a16:creationId xmlns:a16="http://schemas.microsoft.com/office/drawing/2014/main" id="{B85B9C2F-8DC8-4A7C-9E14-06E217639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3962" y="6781995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4</xdr:col>
      <xdr:colOff>31338</xdr:colOff>
      <xdr:row>29</xdr:row>
      <xdr:rowOff>12831</xdr:rowOff>
    </xdr:from>
    <xdr:to>
      <xdr:col>4</xdr:col>
      <xdr:colOff>288070</xdr:colOff>
      <xdr:row>30</xdr:row>
      <xdr:rowOff>156</xdr:rowOff>
    </xdr:to>
    <xdr:pic>
      <xdr:nvPicPr>
        <xdr:cNvPr id="153" name="Picture G21">
          <a:extLst>
            <a:ext uri="{FF2B5EF4-FFF2-40B4-BE49-F238E27FC236}">
              <a16:creationId xmlns:a16="http://schemas.microsoft.com/office/drawing/2014/main" id="{C976C531-71ED-4E3C-A907-C56F04C6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31538" y="6556506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8</xdr:col>
      <xdr:colOff>26191</xdr:colOff>
      <xdr:row>29</xdr:row>
      <xdr:rowOff>18141</xdr:rowOff>
    </xdr:from>
    <xdr:to>
      <xdr:col>8</xdr:col>
      <xdr:colOff>283646</xdr:colOff>
      <xdr:row>29</xdr:row>
      <xdr:rowOff>207668</xdr:rowOff>
    </xdr:to>
    <xdr:pic>
      <xdr:nvPicPr>
        <xdr:cNvPr id="154" name="Picture G61">
          <a:extLst>
            <a:ext uri="{FF2B5EF4-FFF2-40B4-BE49-F238E27FC236}">
              <a16:creationId xmlns:a16="http://schemas.microsoft.com/office/drawing/2014/main" id="{26CF9D84-5A17-4621-AE72-3D75E5EB4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36054" y="6561816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8</xdr:col>
      <xdr:colOff>23761</xdr:colOff>
      <xdr:row>31</xdr:row>
      <xdr:rowOff>19245</xdr:rowOff>
    </xdr:from>
    <xdr:to>
      <xdr:col>8</xdr:col>
      <xdr:colOff>287610</xdr:colOff>
      <xdr:row>31</xdr:row>
      <xdr:rowOff>204793</xdr:rowOff>
    </xdr:to>
    <xdr:pic>
      <xdr:nvPicPr>
        <xdr:cNvPr id="155" name="Picture G11">
          <a:extLst>
            <a:ext uri="{FF2B5EF4-FFF2-40B4-BE49-F238E27FC236}">
              <a16:creationId xmlns:a16="http://schemas.microsoft.com/office/drawing/2014/main" id="{BA7A4F2C-935C-49E3-8582-075C116B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3624" y="6991545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8</xdr:col>
      <xdr:colOff>21511</xdr:colOff>
      <xdr:row>32</xdr:row>
      <xdr:rowOff>15659</xdr:rowOff>
    </xdr:from>
    <xdr:to>
      <xdr:col>8</xdr:col>
      <xdr:colOff>283704</xdr:colOff>
      <xdr:row>32</xdr:row>
      <xdr:rowOff>205185</xdr:rowOff>
    </xdr:to>
    <xdr:pic>
      <xdr:nvPicPr>
        <xdr:cNvPr id="156" name="Picture G41">
          <a:extLst>
            <a:ext uri="{FF2B5EF4-FFF2-40B4-BE49-F238E27FC236}">
              <a16:creationId xmlns:a16="http://schemas.microsoft.com/office/drawing/2014/main" id="{7C104D47-F45C-470E-94FF-FD1DE4CC4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31374" y="72022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4</xdr:col>
      <xdr:colOff>30954</xdr:colOff>
      <xdr:row>32</xdr:row>
      <xdr:rowOff>18141</xdr:rowOff>
    </xdr:from>
    <xdr:to>
      <xdr:col>4</xdr:col>
      <xdr:colOff>288409</xdr:colOff>
      <xdr:row>32</xdr:row>
      <xdr:rowOff>207668</xdr:rowOff>
    </xdr:to>
    <xdr:pic>
      <xdr:nvPicPr>
        <xdr:cNvPr id="157" name="Picture G61">
          <a:extLst>
            <a:ext uri="{FF2B5EF4-FFF2-40B4-BE49-F238E27FC236}">
              <a16:creationId xmlns:a16="http://schemas.microsoft.com/office/drawing/2014/main" id="{0F0E9E3F-DF3D-4CDD-93CD-1097AB31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1154" y="7204754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4</xdr:col>
      <xdr:colOff>26575</xdr:colOff>
      <xdr:row>31</xdr:row>
      <xdr:rowOff>17594</xdr:rowOff>
    </xdr:from>
    <xdr:to>
      <xdr:col>4</xdr:col>
      <xdr:colOff>283307</xdr:colOff>
      <xdr:row>32</xdr:row>
      <xdr:rowOff>1622</xdr:rowOff>
    </xdr:to>
    <xdr:pic>
      <xdr:nvPicPr>
        <xdr:cNvPr id="158" name="Picture G21">
          <a:extLst>
            <a:ext uri="{FF2B5EF4-FFF2-40B4-BE49-F238E27FC236}">
              <a16:creationId xmlns:a16="http://schemas.microsoft.com/office/drawing/2014/main" id="{EC58F9C9-AC4F-496C-B38C-93C0EDF01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26775" y="6989894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4</xdr:col>
      <xdr:colOff>39827</xdr:colOff>
      <xdr:row>37</xdr:row>
      <xdr:rowOff>26581</xdr:rowOff>
    </xdr:from>
    <xdr:to>
      <xdr:col>5</xdr:col>
      <xdr:colOff>2630</xdr:colOff>
      <xdr:row>38</xdr:row>
      <xdr:rowOff>4653</xdr:rowOff>
    </xdr:to>
    <xdr:pic>
      <xdr:nvPicPr>
        <xdr:cNvPr id="159" name="Picture G22">
          <a:extLst>
            <a:ext uri="{FF2B5EF4-FFF2-40B4-BE49-F238E27FC236}">
              <a16:creationId xmlns:a16="http://schemas.microsoft.com/office/drawing/2014/main" id="{F87A5D7F-50BC-440A-A4D3-52027512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45889" y="8156535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25100</xdr:colOff>
      <xdr:row>37</xdr:row>
      <xdr:rowOff>27182</xdr:rowOff>
    </xdr:from>
    <xdr:to>
      <xdr:col>8</xdr:col>
      <xdr:colOff>288654</xdr:colOff>
      <xdr:row>38</xdr:row>
      <xdr:rowOff>4693</xdr:rowOff>
    </xdr:to>
    <xdr:pic>
      <xdr:nvPicPr>
        <xdr:cNvPr id="160" name="Picture G21">
          <a:extLst>
            <a:ext uri="{FF2B5EF4-FFF2-40B4-BE49-F238E27FC236}">
              <a16:creationId xmlns:a16="http://schemas.microsoft.com/office/drawing/2014/main" id="{195557BA-7695-4DA3-98CC-0D7BB821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4854" y="8157136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8</xdr:col>
      <xdr:colOff>21229</xdr:colOff>
      <xdr:row>38</xdr:row>
      <xdr:rowOff>20885</xdr:rowOff>
    </xdr:from>
    <xdr:to>
      <xdr:col>8</xdr:col>
      <xdr:colOff>282071</xdr:colOff>
      <xdr:row>39</xdr:row>
      <xdr:rowOff>2220</xdr:rowOff>
    </xdr:to>
    <xdr:pic>
      <xdr:nvPicPr>
        <xdr:cNvPr id="161" name="Picture G11">
          <a:extLst>
            <a:ext uri="{FF2B5EF4-FFF2-40B4-BE49-F238E27FC236}">
              <a16:creationId xmlns:a16="http://schemas.microsoft.com/office/drawing/2014/main" id="{6F2D260D-A03E-4DCD-91B2-DB6DD24E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40983" y="8361854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30170</xdr:colOff>
      <xdr:row>38</xdr:row>
      <xdr:rowOff>18899</xdr:rowOff>
    </xdr:from>
    <xdr:to>
      <xdr:col>4</xdr:col>
      <xdr:colOff>289370</xdr:colOff>
      <xdr:row>38</xdr:row>
      <xdr:rowOff>207426</xdr:rowOff>
    </xdr:to>
    <xdr:pic>
      <xdr:nvPicPr>
        <xdr:cNvPr id="163" name="Picture G61">
          <a:extLst>
            <a:ext uri="{FF2B5EF4-FFF2-40B4-BE49-F238E27FC236}">
              <a16:creationId xmlns:a16="http://schemas.microsoft.com/office/drawing/2014/main" id="{2C847C8E-F9A6-4230-BFF8-66E097451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6232" y="8359868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8</xdr:col>
      <xdr:colOff>21229</xdr:colOff>
      <xdr:row>40</xdr:row>
      <xdr:rowOff>15023</xdr:rowOff>
    </xdr:from>
    <xdr:to>
      <xdr:col>8</xdr:col>
      <xdr:colOff>282071</xdr:colOff>
      <xdr:row>40</xdr:row>
      <xdr:rowOff>207374</xdr:rowOff>
    </xdr:to>
    <xdr:pic>
      <xdr:nvPicPr>
        <xdr:cNvPr id="164" name="Picture G11">
          <a:extLst>
            <a:ext uri="{FF2B5EF4-FFF2-40B4-BE49-F238E27FC236}">
              <a16:creationId xmlns:a16="http://schemas.microsoft.com/office/drawing/2014/main" id="{621D1EA0-605D-4D4E-B6D0-54D0F01A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40983" y="8778023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36823</xdr:colOff>
      <xdr:row>40</xdr:row>
      <xdr:rowOff>15460</xdr:rowOff>
    </xdr:from>
    <xdr:to>
      <xdr:col>5</xdr:col>
      <xdr:colOff>1440</xdr:colOff>
      <xdr:row>40</xdr:row>
      <xdr:rowOff>203985</xdr:rowOff>
    </xdr:to>
    <xdr:pic>
      <xdr:nvPicPr>
        <xdr:cNvPr id="165" name="Picture G21">
          <a:extLst>
            <a:ext uri="{FF2B5EF4-FFF2-40B4-BE49-F238E27FC236}">
              <a16:creationId xmlns:a16="http://schemas.microsoft.com/office/drawing/2014/main" id="{9282BDB0-7603-4002-BFF4-2F69AA064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42885" y="8778460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4</xdr:col>
      <xdr:colOff>39827</xdr:colOff>
      <xdr:row>39</xdr:row>
      <xdr:rowOff>20720</xdr:rowOff>
    </xdr:from>
    <xdr:to>
      <xdr:col>5</xdr:col>
      <xdr:colOff>2630</xdr:colOff>
      <xdr:row>39</xdr:row>
      <xdr:rowOff>209806</xdr:rowOff>
    </xdr:to>
    <xdr:pic>
      <xdr:nvPicPr>
        <xdr:cNvPr id="166" name="Picture G22">
          <a:extLst>
            <a:ext uri="{FF2B5EF4-FFF2-40B4-BE49-F238E27FC236}">
              <a16:creationId xmlns:a16="http://schemas.microsoft.com/office/drawing/2014/main" id="{6A05920C-87D4-460D-A9DA-12166AECF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45889" y="8572705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24308</xdr:colOff>
      <xdr:row>39</xdr:row>
      <xdr:rowOff>18898</xdr:rowOff>
    </xdr:from>
    <xdr:to>
      <xdr:col>8</xdr:col>
      <xdr:colOff>283508</xdr:colOff>
      <xdr:row>39</xdr:row>
      <xdr:rowOff>207425</xdr:rowOff>
    </xdr:to>
    <xdr:pic>
      <xdr:nvPicPr>
        <xdr:cNvPr id="167" name="Picture G61">
          <a:extLst>
            <a:ext uri="{FF2B5EF4-FFF2-40B4-BE49-F238E27FC236}">
              <a16:creationId xmlns:a16="http://schemas.microsoft.com/office/drawing/2014/main" id="{F07CD7F3-5302-42E5-AE97-7DDF9EFEC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4062" y="8570883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8</xdr:col>
      <xdr:colOff>23446</xdr:colOff>
      <xdr:row>44</xdr:row>
      <xdr:rowOff>29307</xdr:rowOff>
    </xdr:from>
    <xdr:to>
      <xdr:col>8</xdr:col>
      <xdr:colOff>275492</xdr:colOff>
      <xdr:row>44</xdr:row>
      <xdr:rowOff>205154</xdr:rowOff>
    </xdr:to>
    <xdr:pic>
      <xdr:nvPicPr>
        <xdr:cNvPr id="169" name="Imagem 168">
          <a:extLst>
            <a:ext uri="{FF2B5EF4-FFF2-40B4-BE49-F238E27FC236}">
              <a16:creationId xmlns:a16="http://schemas.microsoft.com/office/drawing/2014/main" id="{0A1A01BD-67B2-49D5-B459-54FF0C9F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9618784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4</xdr:col>
      <xdr:colOff>25276</xdr:colOff>
      <xdr:row>45</xdr:row>
      <xdr:rowOff>20801</xdr:rowOff>
    </xdr:from>
    <xdr:to>
      <xdr:col>4</xdr:col>
      <xdr:colOff>286300</xdr:colOff>
      <xdr:row>45</xdr:row>
      <xdr:rowOff>208879</xdr:rowOff>
    </xdr:to>
    <xdr:pic>
      <xdr:nvPicPr>
        <xdr:cNvPr id="170" name="Picture G11">
          <a:extLst>
            <a:ext uri="{FF2B5EF4-FFF2-40B4-BE49-F238E27FC236}">
              <a16:creationId xmlns:a16="http://schemas.microsoft.com/office/drawing/2014/main" id="{75B985FB-1FD4-43E9-81DE-D63C94116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31338" y="9833016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8</xdr:col>
      <xdr:colOff>24912</xdr:colOff>
      <xdr:row>45</xdr:row>
      <xdr:rowOff>15084</xdr:rowOff>
    </xdr:from>
    <xdr:to>
      <xdr:col>8</xdr:col>
      <xdr:colOff>284112</xdr:colOff>
      <xdr:row>45</xdr:row>
      <xdr:rowOff>204922</xdr:rowOff>
    </xdr:to>
    <xdr:pic>
      <xdr:nvPicPr>
        <xdr:cNvPr id="171" name="Picture G21">
          <a:extLst>
            <a:ext uri="{FF2B5EF4-FFF2-40B4-BE49-F238E27FC236}">
              <a16:creationId xmlns:a16="http://schemas.microsoft.com/office/drawing/2014/main" id="{2EC7C0BF-A9C7-461F-B018-08FFAF576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4666" y="9827299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19176</xdr:colOff>
      <xdr:row>46</xdr:row>
      <xdr:rowOff>25560</xdr:rowOff>
    </xdr:from>
    <xdr:to>
      <xdr:col>4</xdr:col>
      <xdr:colOff>281307</xdr:colOff>
      <xdr:row>47</xdr:row>
      <xdr:rowOff>1900</xdr:rowOff>
    </xdr:to>
    <xdr:pic>
      <xdr:nvPicPr>
        <xdr:cNvPr id="172" name="Picture G21">
          <a:extLst>
            <a:ext uri="{FF2B5EF4-FFF2-40B4-BE49-F238E27FC236}">
              <a16:creationId xmlns:a16="http://schemas.microsoft.com/office/drawing/2014/main" id="{84CE33ED-E557-4E5A-A443-113F1DE08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25238" y="10048791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8</xdr:col>
      <xdr:colOff>29308</xdr:colOff>
      <xdr:row>46</xdr:row>
      <xdr:rowOff>17584</xdr:rowOff>
    </xdr:from>
    <xdr:to>
      <xdr:col>8</xdr:col>
      <xdr:colOff>281354</xdr:colOff>
      <xdr:row>46</xdr:row>
      <xdr:rowOff>193431</xdr:rowOff>
    </xdr:to>
    <xdr:pic>
      <xdr:nvPicPr>
        <xdr:cNvPr id="173" name="Imagem 172">
          <a:extLst>
            <a:ext uri="{FF2B5EF4-FFF2-40B4-BE49-F238E27FC236}">
              <a16:creationId xmlns:a16="http://schemas.microsoft.com/office/drawing/2014/main" id="{824457ED-C630-4192-B96B-B6B8E711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062" y="10040815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4</xdr:col>
      <xdr:colOff>25037</xdr:colOff>
      <xdr:row>48</xdr:row>
      <xdr:rowOff>19699</xdr:rowOff>
    </xdr:from>
    <xdr:to>
      <xdr:col>4</xdr:col>
      <xdr:colOff>287168</xdr:colOff>
      <xdr:row>48</xdr:row>
      <xdr:rowOff>207053</xdr:rowOff>
    </xdr:to>
    <xdr:pic>
      <xdr:nvPicPr>
        <xdr:cNvPr id="174" name="Picture G21">
          <a:extLst>
            <a:ext uri="{FF2B5EF4-FFF2-40B4-BE49-F238E27FC236}">
              <a16:creationId xmlns:a16="http://schemas.microsoft.com/office/drawing/2014/main" id="{20E8CEF6-A605-4D78-846F-1883BE18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31099" y="10459099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4</xdr:col>
      <xdr:colOff>23446</xdr:colOff>
      <xdr:row>47</xdr:row>
      <xdr:rowOff>23446</xdr:rowOff>
    </xdr:from>
    <xdr:to>
      <xdr:col>4</xdr:col>
      <xdr:colOff>275492</xdr:colOff>
      <xdr:row>47</xdr:row>
      <xdr:rowOff>199293</xdr:rowOff>
    </xdr:to>
    <xdr:pic>
      <xdr:nvPicPr>
        <xdr:cNvPr id="175" name="Imagem 174">
          <a:extLst>
            <a:ext uri="{FF2B5EF4-FFF2-40B4-BE49-F238E27FC236}">
              <a16:creationId xmlns:a16="http://schemas.microsoft.com/office/drawing/2014/main" id="{C1182AE2-FD93-4592-9B36-55897329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508" y="10257692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8</xdr:col>
      <xdr:colOff>30774</xdr:colOff>
      <xdr:row>47</xdr:row>
      <xdr:rowOff>15084</xdr:rowOff>
    </xdr:from>
    <xdr:to>
      <xdr:col>8</xdr:col>
      <xdr:colOff>289974</xdr:colOff>
      <xdr:row>48</xdr:row>
      <xdr:rowOff>270</xdr:rowOff>
    </xdr:to>
    <xdr:pic>
      <xdr:nvPicPr>
        <xdr:cNvPr id="177" name="Picture G21">
          <a:extLst>
            <a:ext uri="{FF2B5EF4-FFF2-40B4-BE49-F238E27FC236}">
              <a16:creationId xmlns:a16="http://schemas.microsoft.com/office/drawing/2014/main" id="{65EA6052-2162-429F-BCBA-74432C3D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50528" y="10249330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8</xdr:col>
      <xdr:colOff>31139</xdr:colOff>
      <xdr:row>48</xdr:row>
      <xdr:rowOff>20800</xdr:rowOff>
    </xdr:from>
    <xdr:to>
      <xdr:col>8</xdr:col>
      <xdr:colOff>292163</xdr:colOff>
      <xdr:row>48</xdr:row>
      <xdr:rowOff>208878</xdr:rowOff>
    </xdr:to>
    <xdr:pic>
      <xdr:nvPicPr>
        <xdr:cNvPr id="178" name="Picture G11">
          <a:extLst>
            <a:ext uri="{FF2B5EF4-FFF2-40B4-BE49-F238E27FC236}">
              <a16:creationId xmlns:a16="http://schemas.microsoft.com/office/drawing/2014/main" id="{0CAA98A6-59C3-443F-932E-07DDE7A75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50893" y="10460200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4</xdr:col>
      <xdr:colOff>26119</xdr:colOff>
      <xdr:row>54</xdr:row>
      <xdr:rowOff>19548</xdr:rowOff>
    </xdr:from>
    <xdr:to>
      <xdr:col>4</xdr:col>
      <xdr:colOff>285319</xdr:colOff>
      <xdr:row>54</xdr:row>
      <xdr:rowOff>208496</xdr:rowOff>
    </xdr:to>
    <xdr:pic>
      <xdr:nvPicPr>
        <xdr:cNvPr id="88" name="Picture G11">
          <a:extLst>
            <a:ext uri="{FF2B5EF4-FFF2-40B4-BE49-F238E27FC236}">
              <a16:creationId xmlns:a16="http://schemas.microsoft.com/office/drawing/2014/main" id="{A277043D-8685-4AA8-BDBE-4011EB1F7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29731" y="11904473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8</xdr:col>
      <xdr:colOff>21732</xdr:colOff>
      <xdr:row>54</xdr:row>
      <xdr:rowOff>20569</xdr:rowOff>
    </xdr:from>
    <xdr:to>
      <xdr:col>8</xdr:col>
      <xdr:colOff>288738</xdr:colOff>
      <xdr:row>54</xdr:row>
      <xdr:rowOff>210827</xdr:rowOff>
    </xdr:to>
    <xdr:pic>
      <xdr:nvPicPr>
        <xdr:cNvPr id="89" name="Picture G12">
          <a:extLst>
            <a:ext uri="{FF2B5EF4-FFF2-40B4-BE49-F238E27FC236}">
              <a16:creationId xmlns:a16="http://schemas.microsoft.com/office/drawing/2014/main" id="{66FD030D-34CE-47DF-9C13-2A1CE31D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34452" y="11801089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8</xdr:col>
      <xdr:colOff>21999</xdr:colOff>
      <xdr:row>53</xdr:row>
      <xdr:rowOff>16233</xdr:rowOff>
    </xdr:from>
    <xdr:to>
      <xdr:col>8</xdr:col>
      <xdr:colOff>289776</xdr:colOff>
      <xdr:row>53</xdr:row>
      <xdr:rowOff>209588</xdr:rowOff>
    </xdr:to>
    <xdr:pic>
      <xdr:nvPicPr>
        <xdr:cNvPr id="90" name="Picture G22">
          <a:extLst>
            <a:ext uri="{FF2B5EF4-FFF2-40B4-BE49-F238E27FC236}">
              <a16:creationId xmlns:a16="http://schemas.microsoft.com/office/drawing/2014/main" id="{E99AA45B-0815-4F10-A097-5FDB6D56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34719" y="11583393"/>
          <a:ext cx="267777" cy="193355"/>
        </a:xfrm>
        <a:prstGeom prst="rect">
          <a:avLst/>
        </a:prstGeom>
      </xdr:spPr>
    </xdr:pic>
    <xdr:clientData/>
  </xdr:twoCellAnchor>
  <xdr:twoCellAnchor editAs="oneCell">
    <xdr:from>
      <xdr:col>8</xdr:col>
      <xdr:colOff>22746</xdr:colOff>
      <xdr:row>51</xdr:row>
      <xdr:rowOff>22974</xdr:rowOff>
    </xdr:from>
    <xdr:to>
      <xdr:col>8</xdr:col>
      <xdr:colOff>278641</xdr:colOff>
      <xdr:row>51</xdr:row>
      <xdr:rowOff>199030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64E5B9-5B96-44F5-885F-B7618D4C7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925" y="11259631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26943</xdr:colOff>
      <xdr:row>60</xdr:row>
      <xdr:rowOff>19322</xdr:rowOff>
    </xdr:from>
    <xdr:to>
      <xdr:col>8</xdr:col>
      <xdr:colOff>272956</xdr:colOff>
      <xdr:row>60</xdr:row>
      <xdr:rowOff>199029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5971958-19CD-48CB-9786-5E7794F9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122" y="13166665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4</xdr:col>
      <xdr:colOff>21608</xdr:colOff>
      <xdr:row>53</xdr:row>
      <xdr:rowOff>21837</xdr:rowOff>
    </xdr:from>
    <xdr:to>
      <xdr:col>4</xdr:col>
      <xdr:colOff>277503</xdr:colOff>
      <xdr:row>53</xdr:row>
      <xdr:rowOff>197893</xdr:rowOff>
    </xdr:to>
    <xdr:pic>
      <xdr:nvPicPr>
        <xdr:cNvPr id="94" name="Imagem 93">
          <a:extLst>
            <a:ext uri="{FF2B5EF4-FFF2-40B4-BE49-F238E27FC236}">
              <a16:creationId xmlns:a16="http://schemas.microsoft.com/office/drawing/2014/main" id="{B4685319-A353-440C-8B76-7D0B4E952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220" y="11690673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22708</xdr:colOff>
      <xdr:row>56</xdr:row>
      <xdr:rowOff>28874</xdr:rowOff>
    </xdr:from>
    <xdr:to>
      <xdr:col>8</xdr:col>
      <xdr:colOff>281908</xdr:colOff>
      <xdr:row>57</xdr:row>
      <xdr:rowOff>1731</xdr:rowOff>
    </xdr:to>
    <xdr:pic>
      <xdr:nvPicPr>
        <xdr:cNvPr id="95" name="Picture G11">
          <a:extLst>
            <a:ext uri="{FF2B5EF4-FFF2-40B4-BE49-F238E27FC236}">
              <a16:creationId xmlns:a16="http://schemas.microsoft.com/office/drawing/2014/main" id="{0ED60DC5-7A62-4E62-836C-1300EE4BC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40887" y="12345978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4</xdr:col>
      <xdr:colOff>20471</xdr:colOff>
      <xdr:row>56</xdr:row>
      <xdr:rowOff>20700</xdr:rowOff>
    </xdr:from>
    <xdr:to>
      <xdr:col>4</xdr:col>
      <xdr:colOff>276366</xdr:colOff>
      <xdr:row>56</xdr:row>
      <xdr:rowOff>196756</xdr:rowOff>
    </xdr:to>
    <xdr:pic>
      <xdr:nvPicPr>
        <xdr:cNvPr id="97" name="Imagem 96">
          <a:extLst>
            <a:ext uri="{FF2B5EF4-FFF2-40B4-BE49-F238E27FC236}">
              <a16:creationId xmlns:a16="http://schemas.microsoft.com/office/drawing/2014/main" id="{1706D86B-37DB-4275-ABFF-78EA5B5DF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083" y="12337804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21960</xdr:colOff>
      <xdr:row>55</xdr:row>
      <xdr:rowOff>24208</xdr:rowOff>
    </xdr:from>
    <xdr:to>
      <xdr:col>8</xdr:col>
      <xdr:colOff>288966</xdr:colOff>
      <xdr:row>56</xdr:row>
      <xdr:rowOff>2431</xdr:rowOff>
    </xdr:to>
    <xdr:pic>
      <xdr:nvPicPr>
        <xdr:cNvPr id="99" name="Picture G12">
          <a:extLst>
            <a:ext uri="{FF2B5EF4-FFF2-40B4-BE49-F238E27FC236}">
              <a16:creationId xmlns:a16="http://schemas.microsoft.com/office/drawing/2014/main" id="{6330ED5A-E1CA-43CB-A180-1F6491643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40139" y="12125223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4</xdr:col>
      <xdr:colOff>22226</xdr:colOff>
      <xdr:row>55</xdr:row>
      <xdr:rowOff>22602</xdr:rowOff>
    </xdr:from>
    <xdr:to>
      <xdr:col>4</xdr:col>
      <xdr:colOff>290003</xdr:colOff>
      <xdr:row>56</xdr:row>
      <xdr:rowOff>3922</xdr:rowOff>
    </xdr:to>
    <xdr:pic>
      <xdr:nvPicPr>
        <xdr:cNvPr id="106" name="Picture G22">
          <a:extLst>
            <a:ext uri="{FF2B5EF4-FFF2-40B4-BE49-F238E27FC236}">
              <a16:creationId xmlns:a16="http://schemas.microsoft.com/office/drawing/2014/main" id="{007C81B6-DA8A-4C54-9FC3-0DE32798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25838" y="12123617"/>
          <a:ext cx="267777" cy="193355"/>
        </a:xfrm>
        <a:prstGeom prst="rect">
          <a:avLst/>
        </a:prstGeom>
      </xdr:spPr>
    </xdr:pic>
    <xdr:clientData/>
  </xdr:twoCellAnchor>
  <xdr:twoCellAnchor editAs="oneCell">
    <xdr:from>
      <xdr:col>4</xdr:col>
      <xdr:colOff>23644</xdr:colOff>
      <xdr:row>61</xdr:row>
      <xdr:rowOff>20936</xdr:rowOff>
    </xdr:from>
    <xdr:to>
      <xdr:col>4</xdr:col>
      <xdr:colOff>282413</xdr:colOff>
      <xdr:row>61</xdr:row>
      <xdr:rowOff>211169</xdr:rowOff>
    </xdr:to>
    <xdr:pic>
      <xdr:nvPicPr>
        <xdr:cNvPr id="107" name="Picture G41">
          <a:extLst>
            <a:ext uri="{FF2B5EF4-FFF2-40B4-BE49-F238E27FC236}">
              <a16:creationId xmlns:a16="http://schemas.microsoft.com/office/drawing/2014/main" id="{149C3526-1B22-4E84-A365-ACE2A8BFB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627256" y="13372996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4</xdr:col>
      <xdr:colOff>28195</xdr:colOff>
      <xdr:row>63</xdr:row>
      <xdr:rowOff>25486</xdr:rowOff>
    </xdr:from>
    <xdr:to>
      <xdr:col>4</xdr:col>
      <xdr:colOff>286964</xdr:colOff>
      <xdr:row>63</xdr:row>
      <xdr:rowOff>215719</xdr:rowOff>
    </xdr:to>
    <xdr:pic>
      <xdr:nvPicPr>
        <xdr:cNvPr id="108" name="Picture G41">
          <a:extLst>
            <a:ext uri="{FF2B5EF4-FFF2-40B4-BE49-F238E27FC236}">
              <a16:creationId xmlns:a16="http://schemas.microsoft.com/office/drawing/2014/main" id="{B4A4DDC9-BADE-4B55-B4A6-082AE9D17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631807" y="13798352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8</xdr:col>
      <xdr:colOff>25806</xdr:colOff>
      <xdr:row>61</xdr:row>
      <xdr:rowOff>18184</xdr:rowOff>
    </xdr:from>
    <xdr:to>
      <xdr:col>8</xdr:col>
      <xdr:colOff>271819</xdr:colOff>
      <xdr:row>61</xdr:row>
      <xdr:rowOff>197891</xdr:rowOff>
    </xdr:to>
    <xdr:pic>
      <xdr:nvPicPr>
        <xdr:cNvPr id="109" name="Imagem 108">
          <a:extLst>
            <a:ext uri="{FF2B5EF4-FFF2-40B4-BE49-F238E27FC236}">
              <a16:creationId xmlns:a16="http://schemas.microsoft.com/office/drawing/2014/main" id="{745B3C33-7559-4F1A-BEF6-76704D970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985" y="13370244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4</xdr:col>
      <xdr:colOff>24668</xdr:colOff>
      <xdr:row>64</xdr:row>
      <xdr:rowOff>17048</xdr:rowOff>
    </xdr:from>
    <xdr:to>
      <xdr:col>4</xdr:col>
      <xdr:colOff>270681</xdr:colOff>
      <xdr:row>64</xdr:row>
      <xdr:rowOff>196755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90C2C8C9-91EB-4F16-91A1-685E07CD1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80" y="14017376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8</xdr:col>
      <xdr:colOff>34021</xdr:colOff>
      <xdr:row>63</xdr:row>
      <xdr:rowOff>24744</xdr:rowOff>
    </xdr:from>
    <xdr:to>
      <xdr:col>8</xdr:col>
      <xdr:colOff>286747</xdr:colOff>
      <xdr:row>63</xdr:row>
      <xdr:rowOff>219363</xdr:rowOff>
    </xdr:to>
    <xdr:pic>
      <xdr:nvPicPr>
        <xdr:cNvPr id="111" name="Picture G11">
          <a:extLst>
            <a:ext uri="{FF2B5EF4-FFF2-40B4-BE49-F238E27FC236}">
              <a16:creationId xmlns:a16="http://schemas.microsoft.com/office/drawing/2014/main" id="{1ADC65B9-AE73-458D-81BC-1F7F574AA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52200" y="13797610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4</xdr:col>
      <xdr:colOff>27197</xdr:colOff>
      <xdr:row>62</xdr:row>
      <xdr:rowOff>23608</xdr:rowOff>
    </xdr:from>
    <xdr:to>
      <xdr:col>4</xdr:col>
      <xdr:colOff>279923</xdr:colOff>
      <xdr:row>63</xdr:row>
      <xdr:rowOff>13510</xdr:rowOff>
    </xdr:to>
    <xdr:pic>
      <xdr:nvPicPr>
        <xdr:cNvPr id="112" name="Picture G11">
          <a:extLst>
            <a:ext uri="{FF2B5EF4-FFF2-40B4-BE49-F238E27FC236}">
              <a16:creationId xmlns:a16="http://schemas.microsoft.com/office/drawing/2014/main" id="{33268B16-0B6B-46FA-A3F1-68ED11FB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0809" y="13591757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8</xdr:col>
      <xdr:colOff>31440</xdr:colOff>
      <xdr:row>64</xdr:row>
      <xdr:rowOff>10938</xdr:rowOff>
    </xdr:from>
    <xdr:to>
      <xdr:col>8</xdr:col>
      <xdr:colOff>287148</xdr:colOff>
      <xdr:row>64</xdr:row>
      <xdr:rowOff>205253</xdr:rowOff>
    </xdr:to>
    <xdr:pic>
      <xdr:nvPicPr>
        <xdr:cNvPr id="113" name="Picture G22">
          <a:extLst>
            <a:ext uri="{FF2B5EF4-FFF2-40B4-BE49-F238E27FC236}">
              <a16:creationId xmlns:a16="http://schemas.microsoft.com/office/drawing/2014/main" id="{19591440-989C-4554-899E-8FD19E50E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9619" y="14011266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8</xdr:col>
      <xdr:colOff>30302</xdr:colOff>
      <xdr:row>62</xdr:row>
      <xdr:rowOff>9801</xdr:rowOff>
    </xdr:from>
    <xdr:to>
      <xdr:col>8</xdr:col>
      <xdr:colOff>286010</xdr:colOff>
      <xdr:row>62</xdr:row>
      <xdr:rowOff>204116</xdr:rowOff>
    </xdr:to>
    <xdr:pic>
      <xdr:nvPicPr>
        <xdr:cNvPr id="118" name="Picture G22">
          <a:extLst>
            <a:ext uri="{FF2B5EF4-FFF2-40B4-BE49-F238E27FC236}">
              <a16:creationId xmlns:a16="http://schemas.microsoft.com/office/drawing/2014/main" id="{14BD029E-FB9A-442F-BF18-7AD682D67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8481" y="13577950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16</xdr:col>
      <xdr:colOff>46382</xdr:colOff>
      <xdr:row>0</xdr:row>
      <xdr:rowOff>17034</xdr:rowOff>
    </xdr:from>
    <xdr:to>
      <xdr:col>19</xdr:col>
      <xdr:colOff>152401</xdr:colOff>
      <xdr:row>0</xdr:row>
      <xdr:rowOff>878426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E1B3FE9-725F-46EE-BFE2-E75695A0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539" y="17034"/>
          <a:ext cx="861392" cy="861392"/>
        </a:xfrm>
        <a:prstGeom prst="rect">
          <a:avLst/>
        </a:prstGeom>
      </xdr:spPr>
    </xdr:pic>
    <xdr:clientData/>
  </xdr:twoCellAnchor>
  <xdr:twoCellAnchor>
    <xdr:from>
      <xdr:col>22</xdr:col>
      <xdr:colOff>38101</xdr:colOff>
      <xdr:row>0</xdr:row>
      <xdr:rowOff>91441</xdr:rowOff>
    </xdr:from>
    <xdr:to>
      <xdr:col>31</xdr:col>
      <xdr:colOff>579121</xdr:colOff>
      <xdr:row>0</xdr:row>
      <xdr:rowOff>815340</xdr:rowOff>
    </xdr:to>
    <xdr:sp macro="" textlink="">
      <xdr:nvSpPr>
        <xdr:cNvPr id="2" name="CaixaDeTexto 1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94568C95-9EDB-460D-AE97-AB96350A29FE}"/>
            </a:ext>
          </a:extLst>
        </xdr:cNvPr>
        <xdr:cNvSpPr txBox="1"/>
      </xdr:nvSpPr>
      <xdr:spPr>
        <a:xfrm>
          <a:off x="7543801" y="91441"/>
          <a:ext cx="4655820" cy="723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0"/>
            <a:t>Desenvolvido por exceleasy.com.br. </a:t>
          </a:r>
        </a:p>
        <a:p>
          <a:pPr algn="ctr"/>
          <a:r>
            <a:rPr lang="pt-BR" sz="1200" b="0"/>
            <a:t>Para adquirir a versão editável, acesse: </a:t>
          </a:r>
          <a:r>
            <a:rPr lang="pt-BR" sz="1200" b="0" u="sng">
              <a:solidFill>
                <a:srgbClr val="0070C0"/>
              </a:solidFill>
            </a:rPr>
            <a:t>https://loja.exceleasy.com.br/produto/tabela-da-copa-do-mundo-2022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AK66"/>
  <sheetViews>
    <sheetView showGridLines="0" tabSelected="1" zoomScaleNormal="100" workbookViewId="0">
      <selection activeCell="AG22" sqref="AG22"/>
    </sheetView>
  </sheetViews>
  <sheetFormatPr defaultColWidth="9.109375" defaultRowHeight="14.4" x14ac:dyDescent="0.3"/>
  <cols>
    <col min="1" max="1" width="0.6640625" style="2" customWidth="1"/>
    <col min="2" max="2" width="9.109375" style="20"/>
    <col min="3" max="3" width="0.33203125" style="2" customWidth="1"/>
    <col min="4" max="4" width="13.88671875" style="20" customWidth="1"/>
    <col min="5" max="5" width="4.33203125" style="2" customWidth="1"/>
    <col min="6" max="6" width="4.44140625" style="20" customWidth="1"/>
    <col min="7" max="7" width="3" style="21" customWidth="1"/>
    <col min="8" max="8" width="4.44140625" style="20" customWidth="1"/>
    <col min="9" max="9" width="4.33203125" style="2" customWidth="1"/>
    <col min="10" max="10" width="13.88671875" style="20" bestFit="1" customWidth="1"/>
    <col min="11" max="11" width="1" style="17" customWidth="1"/>
    <col min="12" max="12" width="13.88671875" style="22" customWidth="1"/>
    <col min="13" max="13" width="3.6640625" style="2" customWidth="1"/>
    <col min="14" max="14" width="6.33203125" style="2" customWidth="1"/>
    <col min="15" max="19" width="3.6640625" style="2" customWidth="1"/>
    <col min="20" max="20" width="5.33203125" style="2" customWidth="1"/>
    <col min="21" max="21" width="1.44140625" style="2" customWidth="1"/>
    <col min="22" max="22" width="1" style="2" customWidth="1"/>
    <col min="23" max="23" width="13.88671875" style="2" customWidth="1"/>
    <col min="24" max="24" width="4.44140625" style="2" customWidth="1"/>
    <col min="25" max="25" width="1.6640625" style="2" customWidth="1"/>
    <col min="26" max="26" width="13.88671875" style="2" customWidth="1"/>
    <col min="27" max="27" width="4.44140625" style="2" customWidth="1"/>
    <col min="28" max="28" width="1.6640625" style="2" customWidth="1"/>
    <col min="29" max="29" width="13.88671875" style="2" customWidth="1"/>
    <col min="30" max="30" width="4.44140625" style="2" customWidth="1"/>
    <col min="31" max="31" width="1.6640625" style="2" customWidth="1"/>
    <col min="32" max="32" width="13.88671875" style="2" customWidth="1"/>
    <col min="33" max="33" width="4.44140625" style="2" customWidth="1"/>
    <col min="34" max="34" width="1.44140625" style="2" customWidth="1"/>
    <col min="35" max="16384" width="9.109375" style="2"/>
  </cols>
  <sheetData>
    <row r="1" spans="1:35" ht="71.400000000000006" customHeight="1" x14ac:dyDescent="0.3">
      <c r="A1" s="40"/>
      <c r="B1" s="69" t="s">
        <v>54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58"/>
      <c r="P1" s="58"/>
      <c r="Q1" s="58"/>
      <c r="R1" s="58"/>
      <c r="S1" s="58"/>
      <c r="T1" s="58"/>
      <c r="U1" s="58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5" ht="4.2" customHeight="1" x14ac:dyDescent="0.3">
      <c r="A2" s="40"/>
      <c r="B2" s="41"/>
      <c r="C2" s="40"/>
      <c r="D2" s="41"/>
      <c r="E2" s="40"/>
      <c r="F2" s="41"/>
      <c r="G2" s="42"/>
      <c r="H2" s="41"/>
      <c r="I2" s="40"/>
      <c r="J2" s="41"/>
      <c r="K2" s="43"/>
      <c r="L2" s="44"/>
      <c r="M2" s="40"/>
      <c r="N2" s="40"/>
      <c r="O2" s="40"/>
      <c r="P2" s="40"/>
      <c r="Q2" s="40"/>
      <c r="R2" s="40"/>
      <c r="S2" s="40"/>
      <c r="T2" s="40"/>
      <c r="U2" s="40"/>
    </row>
    <row r="3" spans="1:35" ht="16.5" customHeight="1" x14ac:dyDescent="0.3">
      <c r="A3" s="40"/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  <c r="U3" s="40"/>
    </row>
    <row r="4" spans="1:35" ht="16.8" x14ac:dyDescent="0.3">
      <c r="A4" s="40"/>
      <c r="B4" s="53">
        <v>44886</v>
      </c>
      <c r="C4" s="19"/>
      <c r="D4" s="45" t="str">
        <f>Plan2!C5</f>
        <v>Senagal</v>
      </c>
      <c r="E4" s="54"/>
      <c r="F4" s="54"/>
      <c r="G4" s="4" t="s">
        <v>2</v>
      </c>
      <c r="H4" s="54"/>
      <c r="I4" s="54"/>
      <c r="J4" s="55" t="str">
        <f>Plan2!C6</f>
        <v>Holanda</v>
      </c>
      <c r="K4" s="34"/>
      <c r="L4" s="63" t="s">
        <v>8</v>
      </c>
      <c r="M4" s="64"/>
      <c r="N4" s="64"/>
      <c r="O4" s="64"/>
      <c r="P4" s="64"/>
      <c r="Q4" s="64"/>
      <c r="R4" s="64"/>
      <c r="S4" s="64"/>
      <c r="T4" s="73"/>
      <c r="U4" s="40"/>
      <c r="W4" s="65" t="s">
        <v>47</v>
      </c>
      <c r="X4" s="65"/>
    </row>
    <row r="5" spans="1:35" ht="16.2" customHeight="1" x14ac:dyDescent="0.3">
      <c r="A5" s="40"/>
      <c r="B5" s="53">
        <v>44886</v>
      </c>
      <c r="C5" s="3"/>
      <c r="D5" s="45" t="str">
        <f>Plan2!C3</f>
        <v>Catar</v>
      </c>
      <c r="E5" s="1"/>
      <c r="F5" s="1"/>
      <c r="G5" s="4" t="s">
        <v>2</v>
      </c>
      <c r="H5" s="1"/>
      <c r="I5" s="1"/>
      <c r="J5" s="55" t="str">
        <f>Plan2!C4</f>
        <v>Equador</v>
      </c>
      <c r="K5" s="34"/>
      <c r="L5" s="46" t="s">
        <v>46</v>
      </c>
      <c r="M5" s="5" t="s">
        <v>44</v>
      </c>
      <c r="N5" s="5" t="s">
        <v>2</v>
      </c>
      <c r="O5" s="5" t="s">
        <v>4</v>
      </c>
      <c r="P5" s="5" t="s">
        <v>45</v>
      </c>
      <c r="Q5" s="5" t="s">
        <v>5</v>
      </c>
      <c r="R5" s="5" t="s">
        <v>6</v>
      </c>
      <c r="S5" s="5" t="s">
        <v>7</v>
      </c>
      <c r="T5" s="47" t="s">
        <v>3</v>
      </c>
      <c r="U5" s="40"/>
      <c r="Y5" s="6"/>
      <c r="Z5" s="6"/>
    </row>
    <row r="6" spans="1:35" ht="16.8" x14ac:dyDescent="0.3">
      <c r="A6" s="40"/>
      <c r="B6" s="56">
        <v>44890</v>
      </c>
      <c r="C6" s="3"/>
      <c r="D6" s="45" t="str">
        <f>Plan2!C3</f>
        <v>Catar</v>
      </c>
      <c r="E6" s="1"/>
      <c r="F6" s="54"/>
      <c r="G6" s="4" t="s">
        <v>2</v>
      </c>
      <c r="H6" s="1"/>
      <c r="I6" s="1"/>
      <c r="J6" s="55" t="str">
        <f>Plan2!C5</f>
        <v>Senagal</v>
      </c>
      <c r="K6" s="34">
        <v>1</v>
      </c>
      <c r="L6" s="48" t="str">
        <f ca="1">VLOOKUP($K6,Plan2!$B$2:$K$6,COLUMNS(Plan1!$L$5:L5)+1,FALSE)</f>
        <v>Catar</v>
      </c>
      <c r="M6" s="31">
        <f ca="1">VLOOKUP($K6,Plan2!$B$2:$K$6,COLUMNS(Plan1!$L$5:M5)+1,FALSE)</f>
        <v>0</v>
      </c>
      <c r="N6" s="31">
        <f ca="1">VLOOKUP($K6,Plan2!$B$2:$K$6,COLUMNS(Plan1!$L$5:N5)+1,FALSE)</f>
        <v>0</v>
      </c>
      <c r="O6" s="31">
        <f ca="1">VLOOKUP($K6,Plan2!$B$2:$K$6,COLUMNS(Plan1!$L$5:O5)+1,FALSE)</f>
        <v>0</v>
      </c>
      <c r="P6" s="31">
        <f ca="1">VLOOKUP($K6,Plan2!$B$2:$K$6,COLUMNS(Plan1!$L$5:P5)+1,FALSE)</f>
        <v>0</v>
      </c>
      <c r="Q6" s="31">
        <f ca="1">VLOOKUP($K6,Plan2!$B$2:$K$6,COLUMNS(Plan1!$L$5:Q5)+1,FALSE)</f>
        <v>0</v>
      </c>
      <c r="R6" s="31">
        <f ca="1">VLOOKUP($K6,Plan2!$B$2:$K$6,COLUMNS(Plan1!$L$5:R5)+1,FALSE)</f>
        <v>0</v>
      </c>
      <c r="S6" s="31">
        <f ca="1">VLOOKUP($K6,Plan2!$B$2:$K$6,COLUMNS(Plan1!$L$5:S5)+1,FALSE)</f>
        <v>0</v>
      </c>
      <c r="T6" s="49">
        <f ca="1">VLOOKUP($K6,Plan2!$B$2:$K$6,COLUMNS(Plan1!$L$5:T5)+1,FALSE)</f>
        <v>0</v>
      </c>
      <c r="U6" s="40"/>
      <c r="W6" s="30" t="str">
        <f ca="1">IF(AND(M6=3,M7=3,M8=3,M9=3),L6,"A Definir")</f>
        <v>A Definir</v>
      </c>
      <c r="X6" s="1"/>
      <c r="Y6" s="7"/>
      <c r="Z6" s="65" t="s">
        <v>48</v>
      </c>
      <c r="AA6" s="65"/>
    </row>
    <row r="7" spans="1:35" ht="16.8" customHeight="1" x14ac:dyDescent="0.3">
      <c r="A7" s="40"/>
      <c r="B7" s="56">
        <v>44890</v>
      </c>
      <c r="C7" s="3"/>
      <c r="D7" s="45" t="str">
        <f>Plan2!C6</f>
        <v>Holanda</v>
      </c>
      <c r="E7" s="1"/>
      <c r="F7" s="1"/>
      <c r="G7" s="4" t="s">
        <v>2</v>
      </c>
      <c r="H7" s="1"/>
      <c r="I7" s="1"/>
      <c r="J7" s="55" t="str">
        <f>Plan2!C4</f>
        <v>Equador</v>
      </c>
      <c r="K7" s="34">
        <v>2</v>
      </c>
      <c r="L7" s="48" t="str">
        <f ca="1">VLOOKUP($K7,Plan2!$B$2:$K$6,COLUMNS(Plan1!$L$5:L6)+1,FALSE)</f>
        <v>Equador</v>
      </c>
      <c r="M7" s="31">
        <f ca="1">VLOOKUP($K7,Plan2!$B$2:$K$6,COLUMNS(Plan1!$L$5:M6)+1,FALSE)</f>
        <v>0</v>
      </c>
      <c r="N7" s="31">
        <f ca="1">VLOOKUP($K7,Plan2!$B$2:$K$6,COLUMNS(Plan1!$L$5:N6)+1,FALSE)</f>
        <v>0</v>
      </c>
      <c r="O7" s="31">
        <f ca="1">VLOOKUP($K7,Plan2!$B$2:$K$6,COLUMNS(Plan1!$L$5:O6)+1,FALSE)</f>
        <v>0</v>
      </c>
      <c r="P7" s="31">
        <f ca="1">VLOOKUP($K7,Plan2!$B$2:$K$6,COLUMNS(Plan1!$L$5:P6)+1,FALSE)</f>
        <v>0</v>
      </c>
      <c r="Q7" s="31">
        <f ca="1">VLOOKUP($K7,Plan2!$B$2:$K$6,COLUMNS(Plan1!$L$5:Q6)+1,FALSE)</f>
        <v>0</v>
      </c>
      <c r="R7" s="31">
        <f ca="1">VLOOKUP($K7,Plan2!$B$2:$K$6,COLUMNS(Plan1!$L$5:R6)+1,FALSE)</f>
        <v>0</v>
      </c>
      <c r="S7" s="31">
        <f ca="1">VLOOKUP($K7,Plan2!$B$2:$K$6,COLUMNS(Plan1!$L$5:S6)+1,FALSE)</f>
        <v>0</v>
      </c>
      <c r="T7" s="49">
        <f ca="1">VLOOKUP($K7,Plan2!$B$2:$K$6,COLUMNS(Plan1!$L$5:T6)+1,FALSE)</f>
        <v>0</v>
      </c>
      <c r="U7" s="40"/>
      <c r="W7" s="30" t="str">
        <f>IF(AND(M14=3,M15=3,M16=3,M17=3),L15,"A Definir")</f>
        <v>A Definir</v>
      </c>
      <c r="X7" s="1"/>
      <c r="Y7" s="7"/>
      <c r="Z7" s="8"/>
    </row>
    <row r="8" spans="1:35" ht="16.2" customHeight="1" x14ac:dyDescent="0.3">
      <c r="A8" s="40"/>
      <c r="B8" s="56">
        <v>44894</v>
      </c>
      <c r="C8" s="3"/>
      <c r="D8" s="45" t="str">
        <f>Plan2!C4</f>
        <v>Equador</v>
      </c>
      <c r="E8" s="1"/>
      <c r="F8" s="54"/>
      <c r="G8" s="4" t="s">
        <v>2</v>
      </c>
      <c r="H8" s="1"/>
      <c r="I8" s="1"/>
      <c r="J8" s="55" t="str">
        <f>Plan2!C5</f>
        <v>Senagal</v>
      </c>
      <c r="K8" s="34">
        <v>3</v>
      </c>
      <c r="L8" s="48" t="str">
        <f ca="1">VLOOKUP($K8,Plan2!$B$2:$K$6,COLUMNS(Plan1!$L$5:L7)+1,FALSE)</f>
        <v>Senagal</v>
      </c>
      <c r="M8" s="31">
        <f ca="1">VLOOKUP($K8,Plan2!$B$2:$K$6,COLUMNS(Plan1!$L$5:M7)+1,FALSE)</f>
        <v>0</v>
      </c>
      <c r="N8" s="31">
        <f ca="1">VLOOKUP($K8,Plan2!$B$2:$K$6,COLUMNS(Plan1!$L$5:N7)+1,FALSE)</f>
        <v>0</v>
      </c>
      <c r="O8" s="31">
        <f ca="1">VLOOKUP($K8,Plan2!$B$2:$K$6,COLUMNS(Plan1!$L$5:O7)+1,FALSE)</f>
        <v>0</v>
      </c>
      <c r="P8" s="31">
        <f ca="1">VLOOKUP($K8,Plan2!$B$2:$K$6,COLUMNS(Plan1!$L$5:P7)+1,FALSE)</f>
        <v>0</v>
      </c>
      <c r="Q8" s="31">
        <f ca="1">VLOOKUP($K8,Plan2!$B$2:$K$6,COLUMNS(Plan1!$L$5:Q7)+1,FALSE)</f>
        <v>0</v>
      </c>
      <c r="R8" s="31">
        <f ca="1">VLOOKUP($K8,Plan2!$B$2:$K$6,COLUMNS(Plan1!$L$5:R7)+1,FALSE)</f>
        <v>0</v>
      </c>
      <c r="S8" s="31">
        <f ca="1">VLOOKUP($K8,Plan2!$B$2:$K$6,COLUMNS(Plan1!$L$5:S7)+1,FALSE)</f>
        <v>0</v>
      </c>
      <c r="T8" s="49">
        <f ca="1">VLOOKUP($K8,Plan2!$B$2:$K$6,COLUMNS(Plan1!$L$5:T7)+1,FALSE)</f>
        <v>0</v>
      </c>
      <c r="U8" s="40"/>
      <c r="Y8" s="9"/>
      <c r="Z8" s="30" t="str">
        <f>IF(X6&gt;X7,W6,IF(X7&gt;X6,W7,"A Definir"))</f>
        <v>A Definir</v>
      </c>
      <c r="AA8" s="1"/>
    </row>
    <row r="9" spans="1:35" ht="16.8" customHeight="1" x14ac:dyDescent="0.3">
      <c r="A9" s="40"/>
      <c r="B9" s="56">
        <v>44894</v>
      </c>
      <c r="C9" s="3"/>
      <c r="D9" s="45" t="str">
        <f>Plan2!C6</f>
        <v>Holanda</v>
      </c>
      <c r="E9" s="57"/>
      <c r="F9" s="1"/>
      <c r="G9" s="4" t="s">
        <v>2</v>
      </c>
      <c r="H9" s="57"/>
      <c r="I9" s="57"/>
      <c r="J9" s="55" t="str">
        <f>Plan2!C3</f>
        <v>Catar</v>
      </c>
      <c r="K9" s="34">
        <v>4</v>
      </c>
      <c r="L9" s="48" t="str">
        <f ca="1">VLOOKUP($K9,Plan2!$B$2:$K$6,COLUMNS(Plan1!$L$5:L8)+1,FALSE)</f>
        <v>Holanda</v>
      </c>
      <c r="M9" s="31">
        <f ca="1">VLOOKUP($K9,Plan2!$B$2:$K$6,COLUMNS(Plan1!$L$5:M8)+1,FALSE)</f>
        <v>0</v>
      </c>
      <c r="N9" s="31">
        <f ca="1">VLOOKUP($K9,Plan2!$B$2:$K$6,COLUMNS(Plan1!$L$5:N8)+1,FALSE)</f>
        <v>0</v>
      </c>
      <c r="O9" s="31">
        <f ca="1">VLOOKUP($K9,Plan2!$B$2:$K$6,COLUMNS(Plan1!$L$5:O8)+1,FALSE)</f>
        <v>0</v>
      </c>
      <c r="P9" s="31">
        <f ca="1">VLOOKUP($K9,Plan2!$B$2:$K$6,COLUMNS(Plan1!$L$5:P8)+1,FALSE)</f>
        <v>0</v>
      </c>
      <c r="Q9" s="31">
        <f ca="1">VLOOKUP($K9,Plan2!$B$2:$K$6,COLUMNS(Plan1!$L$5:Q8)+1,FALSE)</f>
        <v>0</v>
      </c>
      <c r="R9" s="31">
        <f ca="1">VLOOKUP($K9,Plan2!$B$2:$K$6,COLUMNS(Plan1!$L$5:R8)+1,FALSE)</f>
        <v>0</v>
      </c>
      <c r="S9" s="31">
        <f ca="1">VLOOKUP($K9,Plan2!$B$2:$K$6,COLUMNS(Plan1!$L$5:S8)+1,FALSE)</f>
        <v>0</v>
      </c>
      <c r="T9" s="49">
        <f ca="1">VLOOKUP($K9,Plan2!$B$2:$K$6,COLUMNS(Plan1!$L$5:T8)+1,FALSE)</f>
        <v>0</v>
      </c>
      <c r="U9" s="40"/>
      <c r="X9" s="10"/>
      <c r="Z9" s="30" t="str">
        <f>IF(X10&gt;X11,W10,IF(X11&gt;X10,W11,"A Definir"))</f>
        <v>A Definir</v>
      </c>
      <c r="AA9" s="1"/>
    </row>
    <row r="10" spans="1:35" ht="16.8" x14ac:dyDescent="0.3">
      <c r="A10" s="40"/>
      <c r="B10" s="35"/>
      <c r="C10" s="36"/>
      <c r="D10" s="35"/>
      <c r="E10" s="36"/>
      <c r="F10" s="37"/>
      <c r="G10" s="38"/>
      <c r="H10" s="37"/>
      <c r="I10" s="36"/>
      <c r="J10" s="35"/>
      <c r="K10" s="33"/>
      <c r="L10" s="39"/>
      <c r="M10" s="36"/>
      <c r="N10" s="36"/>
      <c r="O10" s="36"/>
      <c r="P10" s="36"/>
      <c r="Q10" s="36"/>
      <c r="R10" s="36"/>
      <c r="S10" s="36"/>
      <c r="T10" s="36"/>
      <c r="U10" s="40"/>
      <c r="W10" s="30" t="str">
        <f>IF(AND(M22=3,M23=3,M24=3,M25=3),L22,"A Definir")</f>
        <v>A Definir</v>
      </c>
      <c r="X10" s="1"/>
      <c r="Y10" s="6"/>
      <c r="Z10" s="11"/>
      <c r="AA10" s="12"/>
      <c r="AB10" s="13"/>
      <c r="AC10" s="65" t="s">
        <v>53</v>
      </c>
      <c r="AD10" s="65"/>
    </row>
    <row r="11" spans="1:35" ht="16.8" x14ac:dyDescent="0.3">
      <c r="A11" s="40"/>
      <c r="B11" s="70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40"/>
      <c r="W11" s="30" t="str">
        <f ca="1">IF(AND(M30=3,M31=3,M32=3,M33=3),L31,"A Definir")</f>
        <v>A Definir</v>
      </c>
      <c r="X11" s="1"/>
      <c r="Y11" s="7"/>
      <c r="Z11" s="6"/>
      <c r="AA11" s="10"/>
    </row>
    <row r="12" spans="1:35" ht="16.8" customHeight="1" x14ac:dyDescent="0.3">
      <c r="A12" s="40"/>
      <c r="B12" s="53">
        <v>44886</v>
      </c>
      <c r="C12" s="19"/>
      <c r="D12" s="45" t="str">
        <f>Plan2!C13</f>
        <v>Inglaterra</v>
      </c>
      <c r="E12" s="54"/>
      <c r="F12" s="54"/>
      <c r="G12" s="4" t="s">
        <v>2</v>
      </c>
      <c r="H12" s="54"/>
      <c r="I12" s="54"/>
      <c r="J12" s="55" t="str">
        <f>Plan2!C14</f>
        <v>Irã</v>
      </c>
      <c r="K12" s="34"/>
      <c r="L12" s="63" t="s">
        <v>10</v>
      </c>
      <c r="M12" s="64"/>
      <c r="N12" s="64"/>
      <c r="O12" s="64"/>
      <c r="P12" s="64"/>
      <c r="Q12" s="64"/>
      <c r="R12" s="64"/>
      <c r="S12" s="64"/>
      <c r="T12" s="73"/>
      <c r="U12" s="40"/>
      <c r="Y12" s="6"/>
      <c r="AA12" s="10"/>
      <c r="AB12" s="14"/>
      <c r="AC12" s="30" t="str">
        <f>IF(AA8&gt;AA9,Z8,IF(AA9&gt;AA8,Z9,"A Definir"))</f>
        <v>A Definir</v>
      </c>
      <c r="AD12" s="1"/>
    </row>
    <row r="13" spans="1:35" ht="16.8" customHeight="1" x14ac:dyDescent="0.3">
      <c r="A13" s="40"/>
      <c r="B13" s="53">
        <v>44886</v>
      </c>
      <c r="C13" s="3"/>
      <c r="D13" s="45" t="str">
        <f>Plan2!C16</f>
        <v>Gales</v>
      </c>
      <c r="E13" s="1"/>
      <c r="F13" s="1"/>
      <c r="G13" s="4" t="s">
        <v>2</v>
      </c>
      <c r="H13" s="1"/>
      <c r="I13" s="1"/>
      <c r="J13" s="55" t="str">
        <f>Plan2!C15</f>
        <v>Estados Unidos</v>
      </c>
      <c r="K13" s="34"/>
      <c r="L13" s="46" t="s">
        <v>46</v>
      </c>
      <c r="M13" s="5" t="s">
        <v>44</v>
      </c>
      <c r="N13" s="5" t="s">
        <v>2</v>
      </c>
      <c r="O13" s="5" t="s">
        <v>4</v>
      </c>
      <c r="P13" s="5" t="s">
        <v>45</v>
      </c>
      <c r="Q13" s="5" t="s">
        <v>5</v>
      </c>
      <c r="R13" s="5" t="s">
        <v>6</v>
      </c>
      <c r="S13" s="5" t="s">
        <v>7</v>
      </c>
      <c r="T13" s="47" t="s">
        <v>3</v>
      </c>
      <c r="U13" s="40"/>
      <c r="AA13" s="10"/>
      <c r="AC13" s="30" t="str">
        <f>IF(AA16&gt;AA17,Z16,IF(AA17&gt;AA16,Z17,"A Definir"))</f>
        <v>A Definir</v>
      </c>
      <c r="AD13" s="1"/>
    </row>
    <row r="14" spans="1:35" ht="16.8" customHeight="1" x14ac:dyDescent="0.3">
      <c r="A14" s="40"/>
      <c r="B14" s="56">
        <v>44890</v>
      </c>
      <c r="C14" s="3"/>
      <c r="D14" s="45" t="str">
        <f>Plan2!C16</f>
        <v>Gales</v>
      </c>
      <c r="E14" s="1"/>
      <c r="F14" s="1"/>
      <c r="G14" s="4" t="s">
        <v>2</v>
      </c>
      <c r="H14" s="1"/>
      <c r="I14" s="1"/>
      <c r="J14" s="55" t="str">
        <f>Plan2!C14</f>
        <v>Irã</v>
      </c>
      <c r="K14" s="34">
        <v>1</v>
      </c>
      <c r="L14" s="48" t="str">
        <f>VLOOKUP($K14,Plan2!$B$12:$K$16,COLUMNS(Plan1!$L$13:L13)+1,FALSE)</f>
        <v>Inglaterra</v>
      </c>
      <c r="M14" s="31">
        <f>VLOOKUP($K14,Plan2!$B$12:$K$16,COLUMNS(Plan1!$L$13:M13)+1,FALSE)</f>
        <v>0</v>
      </c>
      <c r="N14" s="31">
        <f>VLOOKUP($K14,Plan2!$B$12:$K$16,COLUMNS(Plan1!$L$13:N13)+1,FALSE)</f>
        <v>0</v>
      </c>
      <c r="O14" s="31">
        <f>VLOOKUP($K14,Plan2!$B$12:$K$16,COLUMNS(Plan1!$L$13:O13)+1,FALSE)</f>
        <v>0</v>
      </c>
      <c r="P14" s="31">
        <f>VLOOKUP($K14,Plan2!$B$12:$K$16,COLUMNS(Plan1!$L$13:P13)+1,FALSE)</f>
        <v>0</v>
      </c>
      <c r="Q14" s="31">
        <f>VLOOKUP($K14,Plan2!$B$12:$K$16,COLUMNS(Plan1!$L$13:Q13)+1,FALSE)</f>
        <v>0</v>
      </c>
      <c r="R14" s="31">
        <f>VLOOKUP($K14,Plan2!$B$12:$K$16,COLUMNS(Plan1!$L$13:R13)+1,FALSE)</f>
        <v>0</v>
      </c>
      <c r="S14" s="31">
        <f>VLOOKUP($K14,Plan2!$B$12:$K$16,COLUMNS(Plan1!$L$13:S13)+1,FALSE)</f>
        <v>0</v>
      </c>
      <c r="T14" s="49">
        <f>VLOOKUP($K14,Plan2!$B$12:$K$16,COLUMNS(Plan1!$L$13:T13)+1,FALSE)</f>
        <v>0</v>
      </c>
      <c r="U14" s="40"/>
      <c r="W14" s="30" t="str">
        <f>IF(AND(M38=3,M39=3,M40=3,M41=3),L38,"A Definir")</f>
        <v>A Definir</v>
      </c>
      <c r="X14" s="1"/>
      <c r="Y14" s="7"/>
      <c r="Z14" s="6"/>
      <c r="AA14" s="10"/>
      <c r="AD14" s="12"/>
    </row>
    <row r="15" spans="1:35" ht="16.8" customHeight="1" x14ac:dyDescent="0.3">
      <c r="A15" s="40"/>
      <c r="B15" s="56">
        <v>44890</v>
      </c>
      <c r="C15" s="3"/>
      <c r="D15" s="45" t="str">
        <f>Plan2!C13</f>
        <v>Inglaterra</v>
      </c>
      <c r="E15" s="1"/>
      <c r="F15" s="1"/>
      <c r="G15" s="4" t="s">
        <v>2</v>
      </c>
      <c r="H15" s="1"/>
      <c r="I15" s="1"/>
      <c r="J15" s="55" t="str">
        <f>Plan2!C15</f>
        <v>Estados Unidos</v>
      </c>
      <c r="K15" s="34">
        <v>2</v>
      </c>
      <c r="L15" s="48" t="str">
        <f>VLOOKUP($K15,Plan2!$B$12:$K$16,COLUMNS(Plan1!$L$13:L14)+1,FALSE)</f>
        <v>Irã</v>
      </c>
      <c r="M15" s="31">
        <f>VLOOKUP($K15,Plan2!$B$12:$K$16,COLUMNS(Plan1!$L$13:M14)+1,FALSE)</f>
        <v>0</v>
      </c>
      <c r="N15" s="31">
        <f>VLOOKUP($K15,Plan2!$B$12:$K$16,COLUMNS(Plan1!$L$13:N14)+1,FALSE)</f>
        <v>0</v>
      </c>
      <c r="O15" s="31">
        <f>VLOOKUP($K15,Plan2!$B$12:$K$16,COLUMNS(Plan1!$L$13:O14)+1,FALSE)</f>
        <v>0</v>
      </c>
      <c r="P15" s="31">
        <f>VLOOKUP($K15,Plan2!$B$12:$K$16,COLUMNS(Plan1!$L$13:P14)+1,FALSE)</f>
        <v>0</v>
      </c>
      <c r="Q15" s="31">
        <f>VLOOKUP($K15,Plan2!$B$12:$K$16,COLUMNS(Plan1!$L$13:Q14)+1,FALSE)</f>
        <v>0</v>
      </c>
      <c r="R15" s="31">
        <f>VLOOKUP($K15,Plan2!$B$12:$K$16,COLUMNS(Plan1!$L$13:R14)+1,FALSE)</f>
        <v>0</v>
      </c>
      <c r="S15" s="31">
        <f>VLOOKUP($K15,Plan2!$B$12:$K$16,COLUMNS(Plan1!$L$13:S14)+1,FALSE)</f>
        <v>0</v>
      </c>
      <c r="T15" s="49">
        <f>VLOOKUP($K15,Plan2!$B$12:$K$16,COLUMNS(Plan1!$L$13:T14)+1,FALSE)</f>
        <v>0</v>
      </c>
      <c r="U15" s="40"/>
      <c r="W15" s="30" t="str">
        <f>IF(AND(M46=3,M47=3,M48=3,M49=3),L47,"A Definir")</f>
        <v>A Definir</v>
      </c>
      <c r="X15" s="1"/>
      <c r="Y15" s="7"/>
      <c r="Z15" s="8"/>
      <c r="AA15" s="15"/>
      <c r="AD15" s="10"/>
    </row>
    <row r="16" spans="1:35" ht="16.8" customHeight="1" x14ac:dyDescent="0.3">
      <c r="A16" s="40"/>
      <c r="B16" s="56">
        <v>44894</v>
      </c>
      <c r="C16" s="3"/>
      <c r="D16" s="45" t="str">
        <f>Plan2!C14</f>
        <v>Irã</v>
      </c>
      <c r="E16" s="1"/>
      <c r="F16" s="1"/>
      <c r="G16" s="4" t="s">
        <v>2</v>
      </c>
      <c r="H16" s="1"/>
      <c r="I16" s="1"/>
      <c r="J16" s="55" t="str">
        <f>Plan2!C15</f>
        <v>Estados Unidos</v>
      </c>
      <c r="K16" s="34">
        <v>3</v>
      </c>
      <c r="L16" s="48" t="str">
        <f>VLOOKUP($K16,Plan2!$B$12:$K$16,COLUMNS(Plan1!$L$13:L15)+1,FALSE)</f>
        <v>Estados Unidos</v>
      </c>
      <c r="M16" s="31">
        <f>VLOOKUP($K16,Plan2!$B$12:$K$16,COLUMNS(Plan1!$L$13:M15)+1,FALSE)</f>
        <v>0</v>
      </c>
      <c r="N16" s="31">
        <f>VLOOKUP($K16,Plan2!$B$12:$K$16,COLUMNS(Plan1!$L$13:N15)+1,FALSE)</f>
        <v>0</v>
      </c>
      <c r="O16" s="31">
        <f>VLOOKUP($K16,Plan2!$B$12:$K$16,COLUMNS(Plan1!$L$13:O15)+1,FALSE)</f>
        <v>0</v>
      </c>
      <c r="P16" s="31">
        <f>VLOOKUP($K16,Plan2!$B$12:$K$16,COLUMNS(Plan1!$L$13:P15)+1,FALSE)</f>
        <v>0</v>
      </c>
      <c r="Q16" s="31">
        <f>VLOOKUP($K16,Plan2!$B$12:$K$16,COLUMNS(Plan1!$L$13:Q15)+1,FALSE)</f>
        <v>0</v>
      </c>
      <c r="R16" s="31">
        <f>VLOOKUP($K16,Plan2!$B$12:$K$16,COLUMNS(Plan1!$L$13:R15)+1,FALSE)</f>
        <v>0</v>
      </c>
      <c r="S16" s="31">
        <f>VLOOKUP($K16,Plan2!$B$12:$K$16,COLUMNS(Plan1!$L$13:S15)+1,FALSE)</f>
        <v>0</v>
      </c>
      <c r="T16" s="49">
        <f>VLOOKUP($K16,Plan2!$B$12:$K$16,COLUMNS(Plan1!$L$13:T15)+1,FALSE)</f>
        <v>0</v>
      </c>
      <c r="U16" s="40"/>
      <c r="Y16" s="9"/>
      <c r="Z16" s="30" t="str">
        <f>IF(X14&gt;X15,W14,IF(X15&gt;X14,W15,"A Definir"))</f>
        <v>A Definir</v>
      </c>
      <c r="AA16" s="1"/>
      <c r="AD16" s="10"/>
      <c r="AI16" s="13"/>
    </row>
    <row r="17" spans="1:37" ht="16.8" customHeight="1" x14ac:dyDescent="0.3">
      <c r="A17" s="40"/>
      <c r="B17" s="56">
        <v>44894</v>
      </c>
      <c r="C17" s="3"/>
      <c r="D17" s="45" t="str">
        <f>Plan2!C16</f>
        <v>Gales</v>
      </c>
      <c r="E17" s="57"/>
      <c r="F17" s="57"/>
      <c r="G17" s="4" t="s">
        <v>2</v>
      </c>
      <c r="H17" s="57"/>
      <c r="I17" s="57"/>
      <c r="J17" s="55" t="str">
        <f>Plan2!C13</f>
        <v>Inglaterra</v>
      </c>
      <c r="K17" s="34">
        <v>4</v>
      </c>
      <c r="L17" s="48" t="str">
        <f>VLOOKUP($K17,Plan2!$B$12:$K$16,COLUMNS(Plan1!$L$13:L16)+1,FALSE)</f>
        <v>Gales</v>
      </c>
      <c r="M17" s="31">
        <f>VLOOKUP($K17,Plan2!$B$12:$K$16,COLUMNS(Plan1!$L$13:M16)+1,FALSE)</f>
        <v>0</v>
      </c>
      <c r="N17" s="31">
        <f>VLOOKUP($K17,Plan2!$B$12:$K$16,COLUMNS(Plan1!$L$13:N16)+1,FALSE)</f>
        <v>0</v>
      </c>
      <c r="O17" s="31">
        <f>VLOOKUP($K17,Plan2!$B$12:$K$16,COLUMNS(Plan1!$L$13:O16)+1,FALSE)</f>
        <v>0</v>
      </c>
      <c r="P17" s="31">
        <f>VLOOKUP($K17,Plan2!$B$12:$K$16,COLUMNS(Plan1!$L$13:P16)+1,FALSE)</f>
        <v>0</v>
      </c>
      <c r="Q17" s="31">
        <f>VLOOKUP($K17,Plan2!$B$12:$K$16,COLUMNS(Plan1!$L$13:Q16)+1,FALSE)</f>
        <v>0</v>
      </c>
      <c r="R17" s="31">
        <f>VLOOKUP($K17,Plan2!$B$12:$K$16,COLUMNS(Plan1!$L$13:R16)+1,FALSE)</f>
        <v>0</v>
      </c>
      <c r="S17" s="31">
        <f>VLOOKUP($K17,Plan2!$B$12:$K$16,COLUMNS(Plan1!$L$13:S16)+1,FALSE)</f>
        <v>0</v>
      </c>
      <c r="T17" s="49">
        <f>VLOOKUP($K17,Plan2!$B$12:$K$16,COLUMNS(Plan1!$L$13:T16)+1,FALSE)</f>
        <v>0</v>
      </c>
      <c r="U17" s="40"/>
      <c r="X17" s="15"/>
      <c r="Z17" s="30" t="str">
        <f>IF(X18&gt;X19,W18,IF(X19&gt;X18,W19,"A Definir"))</f>
        <v>A Definir</v>
      </c>
      <c r="AA17" s="1"/>
      <c r="AD17" s="10"/>
    </row>
    <row r="18" spans="1:37" x14ac:dyDescent="0.3">
      <c r="A18" s="40"/>
      <c r="B18" s="35"/>
      <c r="C18" s="36"/>
      <c r="D18" s="35"/>
      <c r="E18" s="36"/>
      <c r="F18" s="37"/>
      <c r="G18" s="38"/>
      <c r="H18" s="37"/>
      <c r="I18" s="36"/>
      <c r="J18" s="35"/>
      <c r="K18" s="32"/>
      <c r="L18" s="39"/>
      <c r="M18" s="36"/>
      <c r="N18" s="36"/>
      <c r="O18" s="36"/>
      <c r="P18" s="36"/>
      <c r="Q18" s="36"/>
      <c r="R18" s="36"/>
      <c r="S18" s="36"/>
      <c r="T18" s="36"/>
      <c r="U18" s="40"/>
      <c r="W18" s="30" t="str">
        <f>IF(AND(M54=3,M55=3,M56=3,M57=3),L54,"A Definir")</f>
        <v>A Definir</v>
      </c>
      <c r="X18" s="1"/>
      <c r="Y18" s="7"/>
      <c r="Z18" s="11"/>
      <c r="AA18" s="16"/>
      <c r="AD18" s="10"/>
    </row>
    <row r="19" spans="1:37" ht="16.8" x14ac:dyDescent="0.3">
      <c r="A19" s="40"/>
      <c r="B19" s="70" t="s">
        <v>11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/>
      <c r="U19" s="40"/>
      <c r="W19" s="30" t="str">
        <f>IF(AND(M62=3,M63=3,M64=3,M65=3),L63,"A Definir")</f>
        <v>A Definir</v>
      </c>
      <c r="X19" s="1"/>
      <c r="Y19" s="7"/>
      <c r="AD19" s="10"/>
      <c r="AF19" s="65" t="s">
        <v>49</v>
      </c>
      <c r="AG19" s="65"/>
    </row>
    <row r="20" spans="1:37" ht="16.8" customHeight="1" x14ac:dyDescent="0.3">
      <c r="A20" s="40"/>
      <c r="B20" s="53">
        <v>44887</v>
      </c>
      <c r="C20" s="19"/>
      <c r="D20" s="45" t="str">
        <f>Plan2!C24</f>
        <v>Argentina</v>
      </c>
      <c r="E20" s="54"/>
      <c r="F20" s="54"/>
      <c r="G20" s="4" t="s">
        <v>2</v>
      </c>
      <c r="H20" s="54"/>
      <c r="I20" s="54"/>
      <c r="J20" s="55" t="str">
        <f>Plan2!C25</f>
        <v>Arábia Saudita</v>
      </c>
      <c r="K20" s="34"/>
      <c r="L20" s="63" t="s">
        <v>12</v>
      </c>
      <c r="M20" s="64"/>
      <c r="N20" s="64"/>
      <c r="O20" s="64"/>
      <c r="P20" s="64"/>
      <c r="Q20" s="64"/>
      <c r="R20" s="64"/>
      <c r="S20" s="64"/>
      <c r="T20" s="73"/>
      <c r="U20" s="40"/>
      <c r="AD20" s="10"/>
      <c r="AI20" s="63" t="s">
        <v>65</v>
      </c>
      <c r="AJ20" s="64"/>
    </row>
    <row r="21" spans="1:37" ht="16.8" customHeight="1" x14ac:dyDescent="0.3">
      <c r="A21" s="40"/>
      <c r="B21" s="53">
        <v>44887</v>
      </c>
      <c r="C21" s="3"/>
      <c r="D21" s="45" t="str">
        <f>Plan2!C26</f>
        <v>México</v>
      </c>
      <c r="E21" s="1"/>
      <c r="F21" s="1"/>
      <c r="G21" s="4" t="s">
        <v>2</v>
      </c>
      <c r="H21" s="1"/>
      <c r="I21" s="1"/>
      <c r="J21" s="55" t="str">
        <f>Plan2!C27</f>
        <v>Polônia</v>
      </c>
      <c r="K21" s="34"/>
      <c r="L21" s="46" t="s">
        <v>46</v>
      </c>
      <c r="M21" s="5" t="s">
        <v>44</v>
      </c>
      <c r="N21" s="5" t="s">
        <v>2</v>
      </c>
      <c r="O21" s="5" t="s">
        <v>4</v>
      </c>
      <c r="P21" s="5" t="s">
        <v>45</v>
      </c>
      <c r="Q21" s="5" t="s">
        <v>5</v>
      </c>
      <c r="R21" s="5" t="s">
        <v>6</v>
      </c>
      <c r="S21" s="5" t="s">
        <v>7</v>
      </c>
      <c r="T21" s="47" t="s">
        <v>3</v>
      </c>
      <c r="U21" s="40"/>
      <c r="AD21" s="10"/>
      <c r="AE21" s="9"/>
      <c r="AF21" s="30" t="str">
        <f>IF(AD12&gt;AD13,AC12,IF(AD13&gt;AD12,AC13,"A Definir"))</f>
        <v>A Definir</v>
      </c>
      <c r="AG21" s="1"/>
      <c r="AH21" s="59"/>
      <c r="AI21" s="62" t="str">
        <f>IF(AG21&gt;AG22,AF21,IF(AG22&gt;AG21,AF22,""))</f>
        <v/>
      </c>
      <c r="AJ21" s="62"/>
      <c r="AK21" s="59"/>
    </row>
    <row r="22" spans="1:37" ht="16.8" customHeight="1" x14ac:dyDescent="0.3">
      <c r="A22" s="40"/>
      <c r="B22" s="56">
        <v>44891</v>
      </c>
      <c r="C22" s="3"/>
      <c r="D22" s="45" t="str">
        <f>Plan2!C27</f>
        <v>Polônia</v>
      </c>
      <c r="E22" s="1"/>
      <c r="F22" s="1"/>
      <c r="G22" s="4" t="s">
        <v>2</v>
      </c>
      <c r="H22" s="1"/>
      <c r="I22" s="1"/>
      <c r="J22" s="55" t="str">
        <f>Plan2!C25</f>
        <v>Arábia Saudita</v>
      </c>
      <c r="K22" s="34">
        <v>1</v>
      </c>
      <c r="L22" s="48" t="str">
        <f>VLOOKUP($K22,Plan2!$B$23:$K$27,COLUMNS(Plan1!$L$21:L21)+1,FALSE)</f>
        <v>Argentina</v>
      </c>
      <c r="M22" s="31">
        <f>VLOOKUP($K22,Plan2!$B$23:$K$27,COLUMNS(Plan1!$L$21:M21)+1,FALSE)</f>
        <v>0</v>
      </c>
      <c r="N22" s="31">
        <f>VLOOKUP($K22,Plan2!$B$23:$K$27,COLUMNS(Plan1!$L$21:N21)+1,FALSE)</f>
        <v>0</v>
      </c>
      <c r="O22" s="31">
        <f>VLOOKUP($K22,Plan2!$B$23:$K$27,COLUMNS(Plan1!$L$21:O21)+1,FALSE)</f>
        <v>0</v>
      </c>
      <c r="P22" s="31">
        <f>VLOOKUP($K22,Plan2!$B$23:$K$27,COLUMNS(Plan1!$L$21:P21)+1,FALSE)</f>
        <v>0</v>
      </c>
      <c r="Q22" s="31">
        <f>VLOOKUP($K22,Plan2!$B$23:$K$27,COLUMNS(Plan1!$L$21:Q21)+1,FALSE)</f>
        <v>0</v>
      </c>
      <c r="R22" s="31">
        <f>VLOOKUP($K22,Plan2!$B$23:$K$27,COLUMNS(Plan1!$L$21:R21)+1,FALSE)</f>
        <v>0</v>
      </c>
      <c r="S22" s="31">
        <f>VLOOKUP($K22,Plan2!$B$23:$K$27,COLUMNS(Plan1!$L$21:S21)+1,FALSE)</f>
        <v>0</v>
      </c>
      <c r="T22" s="49">
        <f>VLOOKUP($K22,Plan2!$B$23:$K$27,COLUMNS(Plan1!$L$21:T21)+1,FALSE)</f>
        <v>0</v>
      </c>
      <c r="U22" s="40"/>
      <c r="W22" s="30" t="str">
        <f>IF(AND(M14=3,M15=3,M16=3,M17=3),L14,"A Definir")</f>
        <v>A Definir</v>
      </c>
      <c r="X22" s="1"/>
      <c r="Y22" s="7"/>
      <c r="Z22" s="6"/>
      <c r="AD22" s="10"/>
      <c r="AF22" s="30" t="str">
        <f>IF(AD28&gt;AD29,AC28,IF(AD29&gt;AD28,AC29,"A Definir"))</f>
        <v>A Definir</v>
      </c>
      <c r="AG22" s="1"/>
      <c r="AH22" s="60"/>
      <c r="AI22" s="62"/>
      <c r="AJ22" s="62"/>
      <c r="AK22" s="59"/>
    </row>
    <row r="23" spans="1:37" ht="16.8" customHeight="1" x14ac:dyDescent="0.3">
      <c r="A23" s="40"/>
      <c r="B23" s="56">
        <v>44891</v>
      </c>
      <c r="C23" s="3"/>
      <c r="D23" s="45" t="str">
        <f>Plan2!C24</f>
        <v>Argentina</v>
      </c>
      <c r="E23" s="1"/>
      <c r="F23" s="1"/>
      <c r="G23" s="4" t="s">
        <v>2</v>
      </c>
      <c r="H23" s="1"/>
      <c r="I23" s="1"/>
      <c r="J23" s="55" t="str">
        <f>Plan2!C26</f>
        <v>México</v>
      </c>
      <c r="K23" s="34">
        <v>2</v>
      </c>
      <c r="L23" s="48" t="str">
        <f>VLOOKUP($K23,Plan2!$B$23:$K$27,COLUMNS(Plan1!$L$21:L22)+1,FALSE)</f>
        <v>Arábia Saudita</v>
      </c>
      <c r="M23" s="31">
        <f>VLOOKUP($K23,Plan2!$B$23:$K$27,COLUMNS(Plan1!$L$21:M22)+1,FALSE)</f>
        <v>0</v>
      </c>
      <c r="N23" s="31">
        <f>VLOOKUP($K23,Plan2!$B$23:$K$27,COLUMNS(Plan1!$L$21:N22)+1,FALSE)</f>
        <v>0</v>
      </c>
      <c r="O23" s="31">
        <f>VLOOKUP($K23,Plan2!$B$23:$K$27,COLUMNS(Plan1!$L$21:O22)+1,FALSE)</f>
        <v>0</v>
      </c>
      <c r="P23" s="31">
        <f>VLOOKUP($K23,Plan2!$B$23:$K$27,COLUMNS(Plan1!$L$21:P22)+1,FALSE)</f>
        <v>0</v>
      </c>
      <c r="Q23" s="31">
        <f>VLOOKUP($K23,Plan2!$B$23:$K$27,COLUMNS(Plan1!$L$21:Q22)+1,FALSE)</f>
        <v>0</v>
      </c>
      <c r="R23" s="31">
        <f>VLOOKUP($K23,Plan2!$B$23:$K$27,COLUMNS(Plan1!$L$21:R22)+1,FALSE)</f>
        <v>0</v>
      </c>
      <c r="S23" s="31">
        <f>VLOOKUP($K23,Plan2!$B$23:$K$27,COLUMNS(Plan1!$L$21:S22)+1,FALSE)</f>
        <v>0</v>
      </c>
      <c r="T23" s="49">
        <f>VLOOKUP($K23,Plan2!$B$23:$K$27,COLUMNS(Plan1!$L$21:T22)+1,FALSE)</f>
        <v>0</v>
      </c>
      <c r="U23" s="40"/>
      <c r="W23" s="30" t="str">
        <f ca="1">IF(AND(M6=3,M7=3,M8=3,M9=3),L7,"A Definir")</f>
        <v>A Definir</v>
      </c>
      <c r="X23" s="1"/>
      <c r="Y23" s="7"/>
      <c r="Z23" s="8"/>
      <c r="AA23" s="14"/>
      <c r="AD23" s="10"/>
      <c r="AH23" s="59"/>
      <c r="AI23" s="59"/>
      <c r="AJ23" s="59"/>
      <c r="AK23" s="59"/>
    </row>
    <row r="24" spans="1:37" ht="16.8" customHeight="1" x14ac:dyDescent="0.3">
      <c r="A24" s="40"/>
      <c r="B24" s="56">
        <v>44895</v>
      </c>
      <c r="C24" s="3"/>
      <c r="D24" s="45" t="str">
        <f>Plan2!C27</f>
        <v>Polônia</v>
      </c>
      <c r="E24" s="1"/>
      <c r="F24" s="1"/>
      <c r="G24" s="4" t="s">
        <v>2</v>
      </c>
      <c r="H24" s="1"/>
      <c r="I24" s="1"/>
      <c r="J24" s="55" t="str">
        <f>Plan2!C24</f>
        <v>Argentina</v>
      </c>
      <c r="K24" s="34">
        <v>3</v>
      </c>
      <c r="L24" s="48" t="str">
        <f>VLOOKUP($K24,Plan2!$B$23:$K$27,COLUMNS(Plan1!$L$21:L23)+1,FALSE)</f>
        <v>México</v>
      </c>
      <c r="M24" s="31">
        <f>VLOOKUP($K24,Plan2!$B$23:$K$27,COLUMNS(Plan1!$L$21:M23)+1,FALSE)</f>
        <v>0</v>
      </c>
      <c r="N24" s="31">
        <f>VLOOKUP($K24,Plan2!$B$23:$K$27,COLUMNS(Plan1!$L$21:N23)+1,FALSE)</f>
        <v>0</v>
      </c>
      <c r="O24" s="31">
        <f>VLOOKUP($K24,Plan2!$B$23:$K$27,COLUMNS(Plan1!$L$21:O23)+1,FALSE)</f>
        <v>0</v>
      </c>
      <c r="P24" s="31">
        <f>VLOOKUP($K24,Plan2!$B$23:$K$27,COLUMNS(Plan1!$L$21:P23)+1,FALSE)</f>
        <v>0</v>
      </c>
      <c r="Q24" s="31">
        <f>VLOOKUP($K24,Plan2!$B$23:$K$27,COLUMNS(Plan1!$L$21:Q23)+1,FALSE)</f>
        <v>0</v>
      </c>
      <c r="R24" s="31">
        <f>VLOOKUP($K24,Plan2!$B$23:$K$27,COLUMNS(Plan1!$L$21:R23)+1,FALSE)</f>
        <v>0</v>
      </c>
      <c r="S24" s="31">
        <f>VLOOKUP($K24,Plan2!$B$23:$K$27,COLUMNS(Plan1!$L$21:S23)+1,FALSE)</f>
        <v>0</v>
      </c>
      <c r="T24" s="49">
        <f>VLOOKUP($K24,Plan2!$B$23:$K$27,COLUMNS(Plan1!$L$21:T23)+1,FALSE)</f>
        <v>0</v>
      </c>
      <c r="U24" s="40"/>
      <c r="X24" s="12"/>
      <c r="Y24" s="9"/>
      <c r="Z24" s="30" t="str">
        <f>IF(X22&gt;X23,W22,IF(X23&gt;X22,W23,"A Definir"))</f>
        <v>A Definir</v>
      </c>
      <c r="AA24" s="1"/>
      <c r="AD24" s="10"/>
      <c r="AH24" s="59"/>
      <c r="AI24" s="59"/>
      <c r="AJ24" s="59"/>
      <c r="AK24" s="59"/>
    </row>
    <row r="25" spans="1:37" ht="16.8" customHeight="1" x14ac:dyDescent="0.3">
      <c r="A25" s="40"/>
      <c r="B25" s="56">
        <v>44895</v>
      </c>
      <c r="C25" s="3"/>
      <c r="D25" s="45" t="str">
        <f>Plan2!C25</f>
        <v>Arábia Saudita</v>
      </c>
      <c r="E25" s="57"/>
      <c r="F25" s="57"/>
      <c r="G25" s="4" t="s">
        <v>2</v>
      </c>
      <c r="H25" s="57"/>
      <c r="I25" s="57"/>
      <c r="J25" s="55" t="str">
        <f>Plan2!C26</f>
        <v>México</v>
      </c>
      <c r="K25" s="34">
        <v>4</v>
      </c>
      <c r="L25" s="48" t="str">
        <f>VLOOKUP($K25,Plan2!$B$23:$K$27,COLUMNS(Plan1!$L$21:L24)+1,FALSE)</f>
        <v>Polônia</v>
      </c>
      <c r="M25" s="31">
        <f>VLOOKUP($K25,Plan2!$B$23:$K$27,COLUMNS(Plan1!$L$21:M24)+1,FALSE)</f>
        <v>0</v>
      </c>
      <c r="N25" s="31">
        <f>VLOOKUP($K25,Plan2!$B$23:$K$27,COLUMNS(Plan1!$L$21:N24)+1,FALSE)</f>
        <v>0</v>
      </c>
      <c r="O25" s="31">
        <f>VLOOKUP($K25,Plan2!$B$23:$K$27,COLUMNS(Plan1!$L$21:O24)+1,FALSE)</f>
        <v>0</v>
      </c>
      <c r="P25" s="31">
        <f>VLOOKUP($K25,Plan2!$B$23:$K$27,COLUMNS(Plan1!$L$21:P24)+1,FALSE)</f>
        <v>0</v>
      </c>
      <c r="Q25" s="31">
        <f>VLOOKUP($K25,Plan2!$B$23:$K$27,COLUMNS(Plan1!$L$21:Q24)+1,FALSE)</f>
        <v>0</v>
      </c>
      <c r="R25" s="31">
        <f>VLOOKUP($K25,Plan2!$B$23:$K$27,COLUMNS(Plan1!$L$21:R24)+1,FALSE)</f>
        <v>0</v>
      </c>
      <c r="S25" s="31">
        <f>VLOOKUP($K25,Plan2!$B$23:$K$27,COLUMNS(Plan1!$L$21:S24)+1,FALSE)</f>
        <v>0</v>
      </c>
      <c r="T25" s="49">
        <f>VLOOKUP($K25,Plan2!$B$23:$K$27,COLUMNS(Plan1!$L$21:T24)+1,FALSE)</f>
        <v>0</v>
      </c>
      <c r="U25" s="40"/>
      <c r="X25" s="15"/>
      <c r="Z25" s="30" t="str">
        <f>IF(X26&gt;X27,W26,IF(X27&gt;X26,W27,"A Definir"))</f>
        <v>A Definir</v>
      </c>
      <c r="AA25" s="1"/>
      <c r="AD25" s="10"/>
      <c r="AJ25" s="18"/>
    </row>
    <row r="26" spans="1:37" x14ac:dyDescent="0.3">
      <c r="A26" s="40"/>
      <c r="B26" s="35"/>
      <c r="C26" s="36"/>
      <c r="D26" s="35"/>
      <c r="E26" s="36"/>
      <c r="F26" s="37"/>
      <c r="G26" s="38"/>
      <c r="H26" s="37"/>
      <c r="I26" s="36"/>
      <c r="J26" s="35"/>
      <c r="K26" s="32"/>
      <c r="L26" s="39"/>
      <c r="M26" s="36"/>
      <c r="N26" s="36"/>
      <c r="O26" s="36"/>
      <c r="P26" s="36"/>
      <c r="Q26" s="36"/>
      <c r="R26" s="36"/>
      <c r="S26" s="36"/>
      <c r="T26" s="36"/>
      <c r="U26" s="40"/>
      <c r="W26" s="30" t="str">
        <f ca="1">IF(AND(M30=3,M31=3,M32=3,M33=3),L30,"A Definir")</f>
        <v>A Definir</v>
      </c>
      <c r="X26" s="1"/>
      <c r="Y26" s="7"/>
      <c r="Z26" s="11"/>
      <c r="AA26" s="12"/>
      <c r="AD26" s="10"/>
    </row>
    <row r="27" spans="1:37" ht="16.8" x14ac:dyDescent="0.3">
      <c r="A27" s="40"/>
      <c r="B27" s="70" t="s">
        <v>13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40"/>
      <c r="W27" s="30" t="str">
        <f>IF(AND(M22=3,M23=3,M24=3,M25=3),L23,"A Definir")</f>
        <v>A Definir</v>
      </c>
      <c r="X27" s="1"/>
      <c r="Z27" s="6"/>
      <c r="AA27" s="10"/>
      <c r="AD27" s="10"/>
    </row>
    <row r="28" spans="1:37" ht="16.8" customHeight="1" x14ac:dyDescent="0.3">
      <c r="A28" s="40"/>
      <c r="B28" s="53">
        <v>44887</v>
      </c>
      <c r="C28" s="19"/>
      <c r="D28" s="45" t="str">
        <f>Plan2!C36</f>
        <v>Dinamarca</v>
      </c>
      <c r="E28" s="54"/>
      <c r="F28" s="54"/>
      <c r="G28" s="4" t="s">
        <v>2</v>
      </c>
      <c r="H28" s="54"/>
      <c r="I28" s="54"/>
      <c r="J28" s="55" t="str">
        <f>Plan2!C37</f>
        <v>Tunísia</v>
      </c>
      <c r="K28" s="34"/>
      <c r="L28" s="66" t="s">
        <v>14</v>
      </c>
      <c r="M28" s="67"/>
      <c r="N28" s="67"/>
      <c r="O28" s="67"/>
      <c r="P28" s="67"/>
      <c r="Q28" s="67"/>
      <c r="R28" s="67"/>
      <c r="S28" s="67"/>
      <c r="T28" s="68"/>
      <c r="U28" s="40"/>
      <c r="AA28" s="10"/>
      <c r="AB28" s="9"/>
      <c r="AC28" s="30" t="str">
        <f>IF(AA24&gt;AA25,Z24,IF(AA25&gt;AA24,Z25,"A Definir"))</f>
        <v>A Definir</v>
      </c>
      <c r="AD28" s="1"/>
    </row>
    <row r="29" spans="1:37" ht="16.8" customHeight="1" x14ac:dyDescent="0.3">
      <c r="A29" s="40"/>
      <c r="B29" s="53">
        <v>44887</v>
      </c>
      <c r="C29" s="3"/>
      <c r="D29" s="45" t="str">
        <f>Plan2!C34</f>
        <v>França</v>
      </c>
      <c r="E29" s="1"/>
      <c r="F29" s="1"/>
      <c r="G29" s="4" t="s">
        <v>2</v>
      </c>
      <c r="H29" s="1"/>
      <c r="I29" s="1"/>
      <c r="J29" s="55" t="str">
        <f>Plan2!C35</f>
        <v>Austrália</v>
      </c>
      <c r="K29" s="34"/>
      <c r="L29" s="46" t="s">
        <v>46</v>
      </c>
      <c r="M29" s="5" t="s">
        <v>44</v>
      </c>
      <c r="N29" s="5" t="s">
        <v>2</v>
      </c>
      <c r="O29" s="5" t="s">
        <v>4</v>
      </c>
      <c r="P29" s="5" t="s">
        <v>45</v>
      </c>
      <c r="Q29" s="5" t="s">
        <v>5</v>
      </c>
      <c r="R29" s="5" t="s">
        <v>6</v>
      </c>
      <c r="S29" s="5" t="s">
        <v>7</v>
      </c>
      <c r="T29" s="47" t="s">
        <v>3</v>
      </c>
      <c r="U29" s="40"/>
      <c r="AA29" s="10"/>
      <c r="AC29" s="30" t="str">
        <f>IF(AA32&gt;AA33,Z32,IF(AA33&gt;AA32,Z33,"A Definir"))</f>
        <v>A Definir</v>
      </c>
      <c r="AD29" s="1"/>
    </row>
    <row r="30" spans="1:37" ht="16.8" customHeight="1" x14ac:dyDescent="0.3">
      <c r="A30" s="40"/>
      <c r="B30" s="56">
        <v>44891</v>
      </c>
      <c r="C30" s="3"/>
      <c r="D30" s="45" t="str">
        <f>Plan2!C37</f>
        <v>Tunísia</v>
      </c>
      <c r="E30" s="1"/>
      <c r="F30" s="1"/>
      <c r="G30" s="4" t="s">
        <v>2</v>
      </c>
      <c r="H30" s="1"/>
      <c r="I30" s="1"/>
      <c r="J30" s="55" t="str">
        <f>Plan2!C35</f>
        <v>Austrália</v>
      </c>
      <c r="K30" s="34">
        <v>1</v>
      </c>
      <c r="L30" s="48" t="str">
        <f ca="1">VLOOKUP($K30,Plan2!$B$33:$K$37,COLUMNS(Plan1!$L$30:L30)+1,FALSE)</f>
        <v>França</v>
      </c>
      <c r="M30" s="31">
        <f ca="1">VLOOKUP($K30,Plan2!$B$33:$K$37,COLUMNS(Plan1!$L$30:M30)+1,FALSE)</f>
        <v>0</v>
      </c>
      <c r="N30" s="31">
        <f ca="1">VLOOKUP($K30,Plan2!$B$33:$K$37,COLUMNS(Plan1!$L$30:N30)+1,FALSE)</f>
        <v>0</v>
      </c>
      <c r="O30" s="31">
        <f ca="1">VLOOKUP($K30,Plan2!$B$33:$K$37,COLUMNS(Plan1!$L$30:O30)+1,FALSE)</f>
        <v>0</v>
      </c>
      <c r="P30" s="31">
        <f ca="1">VLOOKUP($K30,Plan2!$B$33:$K$37,COLUMNS(Plan1!$L$30:P30)+1,FALSE)</f>
        <v>0</v>
      </c>
      <c r="Q30" s="31">
        <f ca="1">VLOOKUP($K30,Plan2!$B$33:$K$37,COLUMNS(Plan1!$L$30:Q30)+1,FALSE)</f>
        <v>0</v>
      </c>
      <c r="R30" s="31">
        <f ca="1">VLOOKUP($K30,Plan2!$B$33:$K$37,COLUMNS(Plan1!$L$30:R30)+1,FALSE)</f>
        <v>0</v>
      </c>
      <c r="S30" s="31">
        <f ca="1">VLOOKUP($K30,Plan2!$B$33:$K$37,COLUMNS(Plan1!$L$30:S30)+1,FALSE)</f>
        <v>0</v>
      </c>
      <c r="T30" s="49">
        <f ca="1">VLOOKUP($K30,Plan2!$B$33:$K$37,COLUMNS(Plan1!$L$30:T30)+1,FALSE)</f>
        <v>0</v>
      </c>
      <c r="U30" s="40"/>
      <c r="W30" s="30" t="str">
        <f>IF(AND(M46=3,M47=3,M48=3,M49=3),L46,"A Definir")</f>
        <v>A Definir</v>
      </c>
      <c r="X30" s="1"/>
      <c r="Y30" s="7"/>
      <c r="Z30" s="6"/>
      <c r="AA30" s="10"/>
      <c r="AF30" s="13"/>
    </row>
    <row r="31" spans="1:37" ht="16.8" customHeight="1" x14ac:dyDescent="0.3">
      <c r="A31" s="40"/>
      <c r="B31" s="56">
        <v>44891</v>
      </c>
      <c r="C31" s="3"/>
      <c r="D31" s="45" t="str">
        <f>Plan2!C34</f>
        <v>França</v>
      </c>
      <c r="E31" s="1"/>
      <c r="F31" s="1"/>
      <c r="G31" s="4" t="s">
        <v>2</v>
      </c>
      <c r="H31" s="1"/>
      <c r="I31" s="1"/>
      <c r="J31" s="55" t="str">
        <f>Plan2!C36</f>
        <v>Dinamarca</v>
      </c>
      <c r="K31" s="34">
        <v>2</v>
      </c>
      <c r="L31" s="48" t="str">
        <f ca="1">VLOOKUP($K31,Plan2!$B$33:$K$37,COLUMNS(Plan1!$L$30:L31)+1,FALSE)</f>
        <v>Austrália</v>
      </c>
      <c r="M31" s="31">
        <f ca="1">VLOOKUP($K31,Plan2!$B$33:$K$37,COLUMNS(Plan1!$L$30:M31)+1,FALSE)</f>
        <v>0</v>
      </c>
      <c r="N31" s="31">
        <f ca="1">VLOOKUP($K31,Plan2!$B$33:$K$37,COLUMNS(Plan1!$L$30:N31)+1,FALSE)</f>
        <v>0</v>
      </c>
      <c r="O31" s="31">
        <f ca="1">VLOOKUP($K31,Plan2!$B$33:$K$37,COLUMNS(Plan1!$L$30:O31)+1,FALSE)</f>
        <v>0</v>
      </c>
      <c r="P31" s="31">
        <f ca="1">VLOOKUP($K31,Plan2!$B$33:$K$37,COLUMNS(Plan1!$L$30:P31)+1,FALSE)</f>
        <v>0</v>
      </c>
      <c r="Q31" s="31">
        <f ca="1">VLOOKUP($K31,Plan2!$B$33:$K$37,COLUMNS(Plan1!$L$30:Q31)+1,FALSE)</f>
        <v>0</v>
      </c>
      <c r="R31" s="31">
        <f ca="1">VLOOKUP($K31,Plan2!$B$33:$K$37,COLUMNS(Plan1!$L$30:R31)+1,FALSE)</f>
        <v>0</v>
      </c>
      <c r="S31" s="31">
        <f ca="1">VLOOKUP($K31,Plan2!$B$33:$K$37,COLUMNS(Plan1!$L$30:S31)+1,FALSE)</f>
        <v>0</v>
      </c>
      <c r="T31" s="49">
        <f ca="1">VLOOKUP($K31,Plan2!$B$33:$K$37,COLUMNS(Plan1!$L$30:T31)+1,FALSE)</f>
        <v>0</v>
      </c>
      <c r="U31" s="40"/>
      <c r="W31" s="30" t="str">
        <f>IF(AND(M38=3,M39=3,M40=3,M41=3),L39,"A Definir")</f>
        <v>A Definir</v>
      </c>
      <c r="X31" s="1"/>
      <c r="Y31" s="7"/>
      <c r="Z31" s="8"/>
      <c r="AA31" s="15"/>
    </row>
    <row r="32" spans="1:37" ht="16.8" customHeight="1" x14ac:dyDescent="0.3">
      <c r="A32" s="40"/>
      <c r="B32" s="56">
        <v>44895</v>
      </c>
      <c r="C32" s="3"/>
      <c r="D32" s="45" t="str">
        <f>Plan2!C37</f>
        <v>Tunísia</v>
      </c>
      <c r="E32" s="1"/>
      <c r="F32" s="1"/>
      <c r="G32" s="4" t="s">
        <v>2</v>
      </c>
      <c r="H32" s="1"/>
      <c r="I32" s="1"/>
      <c r="J32" s="55" t="str">
        <f>Plan2!C34</f>
        <v>França</v>
      </c>
      <c r="K32" s="34">
        <v>3</v>
      </c>
      <c r="L32" s="48" t="str">
        <f ca="1">VLOOKUP($K32,Plan2!$B$33:$K$37,COLUMNS(Plan1!$L$30:L32)+1,FALSE)</f>
        <v>Dinamarca</v>
      </c>
      <c r="M32" s="31">
        <f ca="1">VLOOKUP($K32,Plan2!$B$33:$K$37,COLUMNS(Plan1!$L$30:M32)+1,FALSE)</f>
        <v>0</v>
      </c>
      <c r="N32" s="31">
        <f ca="1">VLOOKUP($K32,Plan2!$B$33:$K$37,COLUMNS(Plan1!$L$30:N32)+1,FALSE)</f>
        <v>0</v>
      </c>
      <c r="O32" s="31">
        <f ca="1">VLOOKUP($K32,Plan2!$B$33:$K$37,COLUMNS(Plan1!$L$30:O32)+1,FALSE)</f>
        <v>0</v>
      </c>
      <c r="P32" s="31">
        <f ca="1">VLOOKUP($K32,Plan2!$B$33:$K$37,COLUMNS(Plan1!$L$30:P32)+1,FALSE)</f>
        <v>0</v>
      </c>
      <c r="Q32" s="31">
        <f ca="1">VLOOKUP($K32,Plan2!$B$33:$K$37,COLUMNS(Plan1!$L$30:Q32)+1,FALSE)</f>
        <v>0</v>
      </c>
      <c r="R32" s="31">
        <f ca="1">VLOOKUP($K32,Plan2!$B$33:$K$37,COLUMNS(Plan1!$L$30:R32)+1,FALSE)</f>
        <v>0</v>
      </c>
      <c r="S32" s="31">
        <f ca="1">VLOOKUP($K32,Plan2!$B$33:$K$37,COLUMNS(Plan1!$L$30:S32)+1,FALSE)</f>
        <v>0</v>
      </c>
      <c r="T32" s="49">
        <f ca="1">VLOOKUP($K32,Plan2!$B$33:$K$37,COLUMNS(Plan1!$L$30:T32)+1,FALSE)</f>
        <v>0</v>
      </c>
      <c r="U32" s="40"/>
      <c r="X32" s="12"/>
      <c r="Y32" s="9"/>
      <c r="Z32" s="30" t="str">
        <f>IF(X30&gt;X31,W30,IF(X31&gt;X30,W31,"A Definir"))</f>
        <v>A Definir</v>
      </c>
      <c r="AA32" s="1"/>
    </row>
    <row r="33" spans="1:27" ht="16.8" customHeight="1" x14ac:dyDescent="0.3">
      <c r="A33" s="40"/>
      <c r="B33" s="56">
        <v>44895</v>
      </c>
      <c r="C33" s="3"/>
      <c r="D33" s="45" t="str">
        <f>Plan2!C35</f>
        <v>Austrália</v>
      </c>
      <c r="E33" s="57"/>
      <c r="F33" s="57"/>
      <c r="G33" s="4" t="s">
        <v>2</v>
      </c>
      <c r="H33" s="57"/>
      <c r="I33" s="57"/>
      <c r="J33" s="55" t="str">
        <f>Plan2!C36</f>
        <v>Dinamarca</v>
      </c>
      <c r="K33" s="34">
        <v>4</v>
      </c>
      <c r="L33" s="48" t="str">
        <f ca="1">VLOOKUP($K33,Plan2!$B$33:$K$37,COLUMNS(Plan1!$L$30:L33)+1,FALSE)</f>
        <v>Tunísia</v>
      </c>
      <c r="M33" s="31">
        <f ca="1">VLOOKUP($K33,Plan2!$B$33:$K$37,COLUMNS(Plan1!$L$30:M33)+1,FALSE)</f>
        <v>0</v>
      </c>
      <c r="N33" s="31">
        <f ca="1">VLOOKUP($K33,Plan2!$B$33:$K$37,COLUMNS(Plan1!$L$30:N33)+1,FALSE)</f>
        <v>0</v>
      </c>
      <c r="O33" s="31">
        <f ca="1">VLOOKUP($K33,Plan2!$B$33:$K$37,COLUMNS(Plan1!$L$30:O33)+1,FALSE)</f>
        <v>0</v>
      </c>
      <c r="P33" s="31">
        <f ca="1">VLOOKUP($K33,Plan2!$B$33:$K$37,COLUMNS(Plan1!$L$30:P33)+1,FALSE)</f>
        <v>0</v>
      </c>
      <c r="Q33" s="31">
        <f ca="1">VLOOKUP($K33,Plan2!$B$33:$K$37,COLUMNS(Plan1!$L$30:Q33)+1,FALSE)</f>
        <v>0</v>
      </c>
      <c r="R33" s="31">
        <f ca="1">VLOOKUP($K33,Plan2!$B$33:$K$37,COLUMNS(Plan1!$L$30:R33)+1,FALSE)</f>
        <v>0</v>
      </c>
      <c r="S33" s="31">
        <f ca="1">VLOOKUP($K33,Plan2!$B$33:$K$37,COLUMNS(Plan1!$L$30:S33)+1,FALSE)</f>
        <v>0</v>
      </c>
      <c r="T33" s="49">
        <f ca="1">VLOOKUP($K33,Plan2!$B$33:$K$37,COLUMNS(Plan1!$L$30:T33)+1,FALSE)</f>
        <v>0</v>
      </c>
      <c r="U33" s="40"/>
      <c r="X33" s="15"/>
      <c r="Z33" s="30" t="str">
        <f>IF(X34&gt;X35,W34,IF(X35&gt;X34,W35,"A Definir"))</f>
        <v>A Definir</v>
      </c>
      <c r="AA33" s="1"/>
    </row>
    <row r="34" spans="1:27" x14ac:dyDescent="0.3">
      <c r="A34" s="40"/>
      <c r="B34" s="35"/>
      <c r="C34" s="36"/>
      <c r="D34" s="35"/>
      <c r="E34" s="36"/>
      <c r="F34" s="37"/>
      <c r="G34" s="38"/>
      <c r="H34" s="37"/>
      <c r="I34" s="36"/>
      <c r="J34" s="35"/>
      <c r="K34" s="32"/>
      <c r="L34" s="39"/>
      <c r="M34" s="36"/>
      <c r="N34" s="36"/>
      <c r="O34" s="36"/>
      <c r="P34" s="36"/>
      <c r="Q34" s="36"/>
      <c r="R34" s="36"/>
      <c r="S34" s="36"/>
      <c r="T34" s="36"/>
      <c r="U34" s="40"/>
      <c r="W34" s="30" t="str">
        <f>IF(AND(M62=3,M63=3,M64=3,M65=3),L62,"A Definir")</f>
        <v>A Definir</v>
      </c>
      <c r="X34" s="1"/>
      <c r="Y34" s="7"/>
      <c r="Z34" s="11"/>
    </row>
    <row r="35" spans="1:27" ht="16.8" x14ac:dyDescent="0.3">
      <c r="A35" s="40"/>
      <c r="B35" s="70" t="s">
        <v>15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40"/>
      <c r="W35" s="30" t="str">
        <f>IF(AND(M54=3,M55=3,M56=3,M57=3),L55,"A Definir")</f>
        <v>A Definir</v>
      </c>
      <c r="X35" s="1"/>
      <c r="Y35" s="7"/>
    </row>
    <row r="36" spans="1:27" ht="16.8" customHeight="1" x14ac:dyDescent="0.3">
      <c r="A36" s="40"/>
      <c r="B36" s="53">
        <v>44888</v>
      </c>
      <c r="C36" s="19"/>
      <c r="D36" s="45" t="str">
        <f>Plan2!C47</f>
        <v>Alemanha</v>
      </c>
      <c r="E36" s="54"/>
      <c r="F36" s="54"/>
      <c r="G36" s="4" t="s">
        <v>2</v>
      </c>
      <c r="H36" s="54"/>
      <c r="I36" s="54"/>
      <c r="J36" s="55" t="str">
        <f>Plan2!C48</f>
        <v>Japão</v>
      </c>
      <c r="K36" s="34"/>
      <c r="L36" s="66" t="s">
        <v>16</v>
      </c>
      <c r="M36" s="67"/>
      <c r="N36" s="67"/>
      <c r="O36" s="67"/>
      <c r="P36" s="67"/>
      <c r="Q36" s="67"/>
      <c r="R36" s="67"/>
      <c r="S36" s="67"/>
      <c r="T36" s="68"/>
      <c r="U36" s="40"/>
    </row>
    <row r="37" spans="1:27" ht="16.8" customHeight="1" x14ac:dyDescent="0.3">
      <c r="A37" s="40"/>
      <c r="B37" s="53">
        <v>44888</v>
      </c>
      <c r="C37" s="3"/>
      <c r="D37" s="45" t="str">
        <f>Plan2!C45</f>
        <v>Espanha</v>
      </c>
      <c r="E37" s="1"/>
      <c r="F37" s="1"/>
      <c r="G37" s="4" t="s">
        <v>2</v>
      </c>
      <c r="H37" s="1"/>
      <c r="I37" s="1"/>
      <c r="J37" s="55" t="str">
        <f>Plan2!C46</f>
        <v>Costa Rica</v>
      </c>
      <c r="K37" s="34"/>
      <c r="L37" s="46" t="s">
        <v>46</v>
      </c>
      <c r="M37" s="5" t="s">
        <v>44</v>
      </c>
      <c r="N37" s="5" t="s">
        <v>2</v>
      </c>
      <c r="O37" s="5" t="s">
        <v>4</v>
      </c>
      <c r="P37" s="5" t="s">
        <v>45</v>
      </c>
      <c r="Q37" s="5" t="s">
        <v>5</v>
      </c>
      <c r="R37" s="5" t="s">
        <v>6</v>
      </c>
      <c r="S37" s="5" t="s">
        <v>7</v>
      </c>
      <c r="T37" s="47" t="s">
        <v>3</v>
      </c>
      <c r="U37" s="40"/>
    </row>
    <row r="38" spans="1:27" ht="16.8" customHeight="1" x14ac:dyDescent="0.3">
      <c r="A38" s="40"/>
      <c r="B38" s="56">
        <v>44892</v>
      </c>
      <c r="C38" s="3"/>
      <c r="D38" s="45" t="str">
        <f>Plan2!C48</f>
        <v>Japão</v>
      </c>
      <c r="E38" s="1"/>
      <c r="F38" s="1"/>
      <c r="G38" s="4" t="s">
        <v>2</v>
      </c>
      <c r="H38" s="1"/>
      <c r="I38" s="1"/>
      <c r="J38" s="55" t="str">
        <f>Plan2!C46</f>
        <v>Costa Rica</v>
      </c>
      <c r="K38" s="34">
        <v>1</v>
      </c>
      <c r="L38" s="48" t="str">
        <f>VLOOKUP($K38,Plan2!$B$45:$K$48,COLUMNS(Plan1!$L$38:L38)+1,FALSE)</f>
        <v>Espanha</v>
      </c>
      <c r="M38" s="31">
        <f>VLOOKUP($K38,Plan2!$B$45:$K$48,COLUMNS(Plan1!$L$38:M38)+1,FALSE)</f>
        <v>0</v>
      </c>
      <c r="N38" s="31">
        <f>VLOOKUP($K38,Plan2!$B$45:$K$48,COLUMNS(Plan1!$L$38:N38)+1,FALSE)</f>
        <v>0</v>
      </c>
      <c r="O38" s="31">
        <f>VLOOKUP($K38,Plan2!$B$45:$K$48,COLUMNS(Plan1!$L$38:O38)+1,FALSE)</f>
        <v>0</v>
      </c>
      <c r="P38" s="31">
        <f>VLOOKUP($K38,Plan2!$B$45:$K$48,COLUMNS(Plan1!$L$38:P38)+1,FALSE)</f>
        <v>0</v>
      </c>
      <c r="Q38" s="31">
        <f>VLOOKUP($K38,Plan2!$B$45:$K$48,COLUMNS(Plan1!$L$38:Q38)+1,FALSE)</f>
        <v>0</v>
      </c>
      <c r="R38" s="31">
        <f>VLOOKUP($K38,Plan2!$B$45:$K$48,COLUMNS(Plan1!$L$38:R38)+1,FALSE)</f>
        <v>0</v>
      </c>
      <c r="S38" s="31">
        <f>VLOOKUP($K38,Plan2!$B$45:$K$48,COLUMNS(Plan1!$L$38:S38)+1,FALSE)</f>
        <v>0</v>
      </c>
      <c r="T38" s="49">
        <f>VLOOKUP($K38,Plan2!$B$45:$K$48,COLUMNS(Plan1!$L$38:T38)+1,FALSE)</f>
        <v>0</v>
      </c>
      <c r="U38" s="40"/>
    </row>
    <row r="39" spans="1:27" ht="16.8" customHeight="1" x14ac:dyDescent="0.3">
      <c r="A39" s="40"/>
      <c r="B39" s="56">
        <v>44892</v>
      </c>
      <c r="C39" s="3"/>
      <c r="D39" s="45" t="str">
        <f>Plan2!C45</f>
        <v>Espanha</v>
      </c>
      <c r="E39" s="1"/>
      <c r="F39" s="1"/>
      <c r="G39" s="4" t="s">
        <v>2</v>
      </c>
      <c r="H39" s="1"/>
      <c r="I39" s="1"/>
      <c r="J39" s="55" t="str">
        <f>Plan2!C47</f>
        <v>Alemanha</v>
      </c>
      <c r="K39" s="34">
        <v>2</v>
      </c>
      <c r="L39" s="48" t="str">
        <f>VLOOKUP($K39,Plan2!$B$45:$K$48,COLUMNS(Plan1!$L$38:L39)+1,FALSE)</f>
        <v>Costa Rica</v>
      </c>
      <c r="M39" s="31">
        <f>VLOOKUP($K39,Plan2!$B$45:$K$48,COLUMNS(Plan1!$L$38:M39)+1,FALSE)</f>
        <v>0</v>
      </c>
      <c r="N39" s="31">
        <f>VLOOKUP($K39,Plan2!$B$45:$K$48,COLUMNS(Plan1!$L$38:N39)+1,FALSE)</f>
        <v>0</v>
      </c>
      <c r="O39" s="31">
        <f>VLOOKUP($K39,Plan2!$B$45:$K$48,COLUMNS(Plan1!$L$38:O39)+1,FALSE)</f>
        <v>0</v>
      </c>
      <c r="P39" s="31">
        <f>VLOOKUP($K39,Plan2!$B$45:$K$48,COLUMNS(Plan1!$L$38:P39)+1,FALSE)</f>
        <v>0</v>
      </c>
      <c r="Q39" s="31">
        <f>VLOOKUP($K39,Plan2!$B$45:$K$48,COLUMNS(Plan1!$L$38:Q39)+1,FALSE)</f>
        <v>0</v>
      </c>
      <c r="R39" s="31">
        <f>VLOOKUP($K39,Plan2!$B$45:$K$48,COLUMNS(Plan1!$L$38:R39)+1,FALSE)</f>
        <v>0</v>
      </c>
      <c r="S39" s="31">
        <f>VLOOKUP($K39,Plan2!$B$45:$K$48,COLUMNS(Plan1!$L$38:S39)+1,FALSE)</f>
        <v>0</v>
      </c>
      <c r="T39" s="49">
        <f>VLOOKUP($K39,Plan2!$B$45:$K$48,COLUMNS(Plan1!$L$38:T39)+1,FALSE)</f>
        <v>0</v>
      </c>
      <c r="U39" s="40"/>
    </row>
    <row r="40" spans="1:27" ht="16.8" customHeight="1" x14ac:dyDescent="0.3">
      <c r="A40" s="40"/>
      <c r="B40" s="56">
        <v>44896</v>
      </c>
      <c r="C40" s="3"/>
      <c r="D40" s="45" t="str">
        <f>Plan2!C48</f>
        <v>Japão</v>
      </c>
      <c r="E40" s="1"/>
      <c r="F40" s="1"/>
      <c r="G40" s="4" t="s">
        <v>2</v>
      </c>
      <c r="H40" s="1"/>
      <c r="I40" s="1"/>
      <c r="J40" s="55" t="str">
        <f>Plan2!C45</f>
        <v>Espanha</v>
      </c>
      <c r="K40" s="34">
        <v>3</v>
      </c>
      <c r="L40" s="48" t="str">
        <f>VLOOKUP($K40,Plan2!$B$45:$K$48,COLUMNS(Plan1!$L$38:L40)+1,FALSE)</f>
        <v>Alemanha</v>
      </c>
      <c r="M40" s="31">
        <f>VLOOKUP($K40,Plan2!$B$45:$K$48,COLUMNS(Plan1!$L$38:M40)+1,FALSE)</f>
        <v>0</v>
      </c>
      <c r="N40" s="31">
        <f>VLOOKUP($K40,Plan2!$B$45:$K$48,COLUMNS(Plan1!$L$38:N40)+1,FALSE)</f>
        <v>0</v>
      </c>
      <c r="O40" s="31">
        <f>VLOOKUP($K40,Plan2!$B$45:$K$48,COLUMNS(Plan1!$L$38:O40)+1,FALSE)</f>
        <v>0</v>
      </c>
      <c r="P40" s="31">
        <f>VLOOKUP($K40,Plan2!$B$45:$K$48,COLUMNS(Plan1!$L$38:P40)+1,FALSE)</f>
        <v>0</v>
      </c>
      <c r="Q40" s="31">
        <f>VLOOKUP($K40,Plan2!$B$45:$K$48,COLUMNS(Plan1!$L$38:Q40)+1,FALSE)</f>
        <v>0</v>
      </c>
      <c r="R40" s="31">
        <f>VLOOKUP($K40,Plan2!$B$45:$K$48,COLUMNS(Plan1!$L$38:R40)+1,FALSE)</f>
        <v>0</v>
      </c>
      <c r="S40" s="31">
        <f>VLOOKUP($K40,Plan2!$B$45:$K$48,COLUMNS(Plan1!$L$38:S40)+1,FALSE)</f>
        <v>0</v>
      </c>
      <c r="T40" s="49">
        <f>VLOOKUP($K40,Plan2!$B$45:$K$48,COLUMNS(Plan1!$L$38:T40)+1,FALSE)</f>
        <v>0</v>
      </c>
      <c r="U40" s="40"/>
    </row>
    <row r="41" spans="1:27" ht="16.8" customHeight="1" x14ac:dyDescent="0.3">
      <c r="A41" s="40"/>
      <c r="B41" s="56">
        <v>44896</v>
      </c>
      <c r="C41" s="3"/>
      <c r="D41" s="45" t="str">
        <f>Plan2!C46</f>
        <v>Costa Rica</v>
      </c>
      <c r="E41" s="57"/>
      <c r="F41" s="57"/>
      <c r="G41" s="4" t="s">
        <v>2</v>
      </c>
      <c r="H41" s="57"/>
      <c r="I41" s="57"/>
      <c r="J41" s="55" t="str">
        <f>Plan2!C47</f>
        <v>Alemanha</v>
      </c>
      <c r="K41" s="34">
        <v>4</v>
      </c>
      <c r="L41" s="48" t="str">
        <f>VLOOKUP($K41,Plan2!$B$45:$K$48,COLUMNS(Plan1!$L$38:L41)+1,FALSE)</f>
        <v>Japão</v>
      </c>
      <c r="M41" s="31">
        <f>VLOOKUP($K41,Plan2!$B$45:$K$48,COLUMNS(Plan1!$L$38:M41)+1,FALSE)</f>
        <v>0</v>
      </c>
      <c r="N41" s="31">
        <f>VLOOKUP($K41,Plan2!$B$45:$K$48,COLUMNS(Plan1!$L$38:N41)+1,FALSE)</f>
        <v>0</v>
      </c>
      <c r="O41" s="31">
        <f>VLOOKUP($K41,Plan2!$B$45:$K$48,COLUMNS(Plan1!$L$38:O41)+1,FALSE)</f>
        <v>0</v>
      </c>
      <c r="P41" s="31">
        <f>VLOOKUP($K41,Plan2!$B$45:$K$48,COLUMNS(Plan1!$L$38:P41)+1,FALSE)</f>
        <v>0</v>
      </c>
      <c r="Q41" s="31">
        <f>VLOOKUP($K41,Plan2!$B$45:$K$48,COLUMNS(Plan1!$L$38:Q41)+1,FALSE)</f>
        <v>0</v>
      </c>
      <c r="R41" s="31">
        <f>VLOOKUP($K41,Plan2!$B$45:$K$48,COLUMNS(Plan1!$L$38:R41)+1,FALSE)</f>
        <v>0</v>
      </c>
      <c r="S41" s="31">
        <f>VLOOKUP($K41,Plan2!$B$45:$K$48,COLUMNS(Plan1!$L$38:S41)+1,FALSE)</f>
        <v>0</v>
      </c>
      <c r="T41" s="49">
        <f>VLOOKUP($K41,Plan2!$B$45:$K$48,COLUMNS(Plan1!$L$38:T41)+1,FALSE)</f>
        <v>0</v>
      </c>
      <c r="U41" s="40"/>
    </row>
    <row r="42" spans="1:27" x14ac:dyDescent="0.3">
      <c r="A42" s="40"/>
      <c r="B42" s="35"/>
      <c r="C42" s="36"/>
      <c r="D42" s="35"/>
      <c r="E42" s="36"/>
      <c r="F42" s="37"/>
      <c r="G42" s="38"/>
      <c r="H42" s="37"/>
      <c r="I42" s="36"/>
      <c r="J42" s="35"/>
      <c r="K42" s="32"/>
      <c r="L42" s="39"/>
      <c r="M42" s="36"/>
      <c r="N42" s="36"/>
      <c r="O42" s="36"/>
      <c r="P42" s="36"/>
      <c r="Q42" s="36"/>
      <c r="R42" s="36"/>
      <c r="S42" s="36"/>
      <c r="T42" s="36"/>
      <c r="U42" s="40"/>
    </row>
    <row r="43" spans="1:27" ht="16.8" x14ac:dyDescent="0.3">
      <c r="A43" s="40"/>
      <c r="B43" s="70" t="s">
        <v>17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40"/>
    </row>
    <row r="44" spans="1:27" ht="17.399999999999999" customHeight="1" x14ac:dyDescent="0.3">
      <c r="A44" s="40"/>
      <c r="B44" s="53">
        <v>44888</v>
      </c>
      <c r="C44" s="19"/>
      <c r="D44" s="45" t="str">
        <f>Plan2!C57</f>
        <v>Marrocos</v>
      </c>
      <c r="E44" s="54"/>
      <c r="F44" s="54"/>
      <c r="G44" s="4" t="s">
        <v>2</v>
      </c>
      <c r="H44" s="54"/>
      <c r="I44" s="54"/>
      <c r="J44" s="55" t="str">
        <f>Plan2!C58</f>
        <v>Croácia</v>
      </c>
      <c r="K44" s="34"/>
      <c r="L44" s="66" t="s">
        <v>18</v>
      </c>
      <c r="M44" s="67"/>
      <c r="N44" s="67"/>
      <c r="O44" s="67"/>
      <c r="P44" s="67"/>
      <c r="Q44" s="67"/>
      <c r="R44" s="67"/>
      <c r="S44" s="67"/>
      <c r="T44" s="68"/>
      <c r="U44" s="40"/>
    </row>
    <row r="45" spans="1:27" ht="17.399999999999999" customHeight="1" x14ac:dyDescent="0.3">
      <c r="A45" s="40"/>
      <c r="B45" s="53">
        <v>44888</v>
      </c>
      <c r="C45" s="3"/>
      <c r="D45" s="45" t="str">
        <f>Plan2!C55</f>
        <v>Bélgica</v>
      </c>
      <c r="E45" s="1"/>
      <c r="F45" s="1"/>
      <c r="G45" s="4" t="s">
        <v>2</v>
      </c>
      <c r="H45" s="1"/>
      <c r="I45" s="1"/>
      <c r="J45" s="55" t="str">
        <f>Plan2!C56</f>
        <v>Canadá</v>
      </c>
      <c r="K45" s="34"/>
      <c r="L45" s="46" t="s">
        <v>46</v>
      </c>
      <c r="M45" s="5" t="s">
        <v>44</v>
      </c>
      <c r="N45" s="5" t="s">
        <v>2</v>
      </c>
      <c r="O45" s="5" t="s">
        <v>4</v>
      </c>
      <c r="P45" s="5" t="s">
        <v>45</v>
      </c>
      <c r="Q45" s="5" t="s">
        <v>5</v>
      </c>
      <c r="R45" s="5" t="s">
        <v>6</v>
      </c>
      <c r="S45" s="5" t="s">
        <v>7</v>
      </c>
      <c r="T45" s="47" t="s">
        <v>3</v>
      </c>
      <c r="U45" s="40"/>
    </row>
    <row r="46" spans="1:27" ht="16.8" customHeight="1" x14ac:dyDescent="0.3">
      <c r="A46" s="40"/>
      <c r="B46" s="56">
        <v>44892</v>
      </c>
      <c r="C46" s="3"/>
      <c r="D46" s="45" t="str">
        <f>Plan2!C55</f>
        <v>Bélgica</v>
      </c>
      <c r="E46" s="1"/>
      <c r="F46" s="1"/>
      <c r="G46" s="4" t="s">
        <v>2</v>
      </c>
      <c r="H46" s="1"/>
      <c r="I46" s="1"/>
      <c r="J46" s="55" t="str">
        <f>Plan2!C57</f>
        <v>Marrocos</v>
      </c>
      <c r="K46" s="34">
        <v>1</v>
      </c>
      <c r="L46" s="48" t="str">
        <f>VLOOKUP($K46,Plan2!$B$55:$K$58,COLUMNS(Plan1!$L$46:L46)+1,FALSE)</f>
        <v>Bélgica</v>
      </c>
      <c r="M46" s="31">
        <f>VLOOKUP($K46,Plan2!$B$55:$K$58,COLUMNS(Plan1!$L$46:M46)+1,FALSE)</f>
        <v>0</v>
      </c>
      <c r="N46" s="31">
        <f>VLOOKUP($K46,Plan2!$B$55:$K$58,COLUMNS(Plan1!$L$46:N46)+1,FALSE)</f>
        <v>0</v>
      </c>
      <c r="O46" s="31">
        <f>VLOOKUP($K46,Plan2!$B$55:$K$58,COLUMNS(Plan1!$L$46:O46)+1,FALSE)</f>
        <v>0</v>
      </c>
      <c r="P46" s="31">
        <f>VLOOKUP($K46,Plan2!$B$55:$K$58,COLUMNS(Plan1!$L$46:P46)+1,FALSE)</f>
        <v>0</v>
      </c>
      <c r="Q46" s="31">
        <f>VLOOKUP($K46,Plan2!$B$55:$K$58,COLUMNS(Plan1!$L$46:Q46)+1,FALSE)</f>
        <v>0</v>
      </c>
      <c r="R46" s="31">
        <f>VLOOKUP($K46,Plan2!$B$55:$K$58,COLUMNS(Plan1!$L$46:R46)+1,FALSE)</f>
        <v>0</v>
      </c>
      <c r="S46" s="31">
        <f>VLOOKUP($K46,Plan2!$B$55:$K$58,COLUMNS(Plan1!$L$46:S46)+1,FALSE)</f>
        <v>0</v>
      </c>
      <c r="T46" s="49">
        <f>VLOOKUP($K46,Plan2!$B$55:$K$58,COLUMNS(Plan1!$L$46:T46)+1,FALSE)</f>
        <v>0</v>
      </c>
      <c r="U46" s="40"/>
    </row>
    <row r="47" spans="1:27" ht="16.8" customHeight="1" x14ac:dyDescent="0.3">
      <c r="A47" s="40"/>
      <c r="B47" s="56">
        <v>44892</v>
      </c>
      <c r="C47" s="3"/>
      <c r="D47" s="45" t="str">
        <f>Plan2!C58</f>
        <v>Croácia</v>
      </c>
      <c r="E47" s="1"/>
      <c r="F47" s="1"/>
      <c r="G47" s="4" t="s">
        <v>2</v>
      </c>
      <c r="H47" s="1"/>
      <c r="I47" s="1"/>
      <c r="J47" s="55" t="str">
        <f>Plan2!C56</f>
        <v>Canadá</v>
      </c>
      <c r="K47" s="34">
        <v>2</v>
      </c>
      <c r="L47" s="48" t="str">
        <f>VLOOKUP($K47,Plan2!$B$55:$K$58,COLUMNS(Plan1!$L$46:L47)+1,FALSE)</f>
        <v>Canadá</v>
      </c>
      <c r="M47" s="31">
        <f>VLOOKUP($K47,Plan2!$B$55:$K$58,COLUMNS(Plan1!$L$46:M47)+1,FALSE)</f>
        <v>0</v>
      </c>
      <c r="N47" s="31">
        <f>VLOOKUP($K47,Plan2!$B$55:$K$58,COLUMNS(Plan1!$L$46:N47)+1,FALSE)</f>
        <v>0</v>
      </c>
      <c r="O47" s="31">
        <f>VLOOKUP($K47,Plan2!$B$55:$K$58,COLUMNS(Plan1!$L$46:O47)+1,FALSE)</f>
        <v>0</v>
      </c>
      <c r="P47" s="31">
        <f>VLOOKUP($K47,Plan2!$B$55:$K$58,COLUMNS(Plan1!$L$46:P47)+1,FALSE)</f>
        <v>0</v>
      </c>
      <c r="Q47" s="31">
        <f>VLOOKUP($K47,Plan2!$B$55:$K$58,COLUMNS(Plan1!$L$46:Q47)+1,FALSE)</f>
        <v>0</v>
      </c>
      <c r="R47" s="31">
        <f>VLOOKUP($K47,Plan2!$B$55:$K$58,COLUMNS(Plan1!$L$46:R47)+1,FALSE)</f>
        <v>0</v>
      </c>
      <c r="S47" s="31">
        <f>VLOOKUP($K47,Plan2!$B$55:$K$58,COLUMNS(Plan1!$L$46:S47)+1,FALSE)</f>
        <v>0</v>
      </c>
      <c r="T47" s="49">
        <f>VLOOKUP($K47,Plan2!$B$55:$K$58,COLUMNS(Plan1!$L$46:T47)+1,FALSE)</f>
        <v>0</v>
      </c>
      <c r="U47" s="40"/>
    </row>
    <row r="48" spans="1:27" ht="16.2" customHeight="1" x14ac:dyDescent="0.3">
      <c r="A48" s="40"/>
      <c r="B48" s="56">
        <v>44896</v>
      </c>
      <c r="C48" s="3"/>
      <c r="D48" s="45" t="str">
        <f>Plan2!C56</f>
        <v>Canadá</v>
      </c>
      <c r="E48" s="1"/>
      <c r="F48" s="1"/>
      <c r="G48" s="4" t="s">
        <v>2</v>
      </c>
      <c r="H48" s="1"/>
      <c r="I48" s="1"/>
      <c r="J48" s="55" t="str">
        <f>Plan2!C57</f>
        <v>Marrocos</v>
      </c>
      <c r="K48" s="34">
        <v>3</v>
      </c>
      <c r="L48" s="48" t="str">
        <f>VLOOKUP($K48,Plan2!$B$55:$K$58,COLUMNS(Plan1!$L$46:L48)+1,FALSE)</f>
        <v>Marrocos</v>
      </c>
      <c r="M48" s="31">
        <f>VLOOKUP($K48,Plan2!$B$55:$K$58,COLUMNS(Plan1!$L$46:M48)+1,FALSE)</f>
        <v>0</v>
      </c>
      <c r="N48" s="31">
        <f>VLOOKUP($K48,Plan2!$B$55:$K$58,COLUMNS(Plan1!$L$46:N48)+1,FALSE)</f>
        <v>0</v>
      </c>
      <c r="O48" s="31">
        <f>VLOOKUP($K48,Plan2!$B$55:$K$58,COLUMNS(Plan1!$L$46:O48)+1,FALSE)</f>
        <v>0</v>
      </c>
      <c r="P48" s="31">
        <f>VLOOKUP($K48,Plan2!$B$55:$K$58,COLUMNS(Plan1!$L$46:P48)+1,FALSE)</f>
        <v>0</v>
      </c>
      <c r="Q48" s="31">
        <f>VLOOKUP($K48,Plan2!$B$55:$K$58,COLUMNS(Plan1!$L$46:Q48)+1,FALSE)</f>
        <v>0</v>
      </c>
      <c r="R48" s="31">
        <f>VLOOKUP($K48,Plan2!$B$55:$K$58,COLUMNS(Plan1!$L$46:R48)+1,FALSE)</f>
        <v>0</v>
      </c>
      <c r="S48" s="31">
        <f>VLOOKUP($K48,Plan2!$B$55:$K$58,COLUMNS(Plan1!$L$46:S48)+1,FALSE)</f>
        <v>0</v>
      </c>
      <c r="T48" s="49">
        <f>VLOOKUP($K48,Plan2!$B$55:$K$58,COLUMNS(Plan1!$L$46:T48)+1,FALSE)</f>
        <v>0</v>
      </c>
      <c r="U48" s="40"/>
    </row>
    <row r="49" spans="1:21" ht="16.8" customHeight="1" x14ac:dyDescent="0.3">
      <c r="A49" s="40"/>
      <c r="B49" s="56">
        <v>44896</v>
      </c>
      <c r="C49" s="3"/>
      <c r="D49" s="45" t="str">
        <f>Plan2!C58</f>
        <v>Croácia</v>
      </c>
      <c r="E49" s="57"/>
      <c r="F49" s="57"/>
      <c r="G49" s="4" t="s">
        <v>2</v>
      </c>
      <c r="H49" s="57"/>
      <c r="I49" s="57"/>
      <c r="J49" s="55" t="str">
        <f>Plan2!C55</f>
        <v>Bélgica</v>
      </c>
      <c r="K49" s="34">
        <v>4</v>
      </c>
      <c r="L49" s="48" t="str">
        <f>VLOOKUP($K49,Plan2!$B$55:$K$58,COLUMNS(Plan1!$L$46:L49)+1,FALSE)</f>
        <v>Croácia</v>
      </c>
      <c r="M49" s="31">
        <f>VLOOKUP($K49,Plan2!$B$55:$K$58,COLUMNS(Plan1!$L$46:M49)+1,FALSE)</f>
        <v>0</v>
      </c>
      <c r="N49" s="31">
        <f>VLOOKUP($K49,Plan2!$B$55:$K$58,COLUMNS(Plan1!$L$46:N49)+1,FALSE)</f>
        <v>0</v>
      </c>
      <c r="O49" s="31">
        <f>VLOOKUP($K49,Plan2!$B$55:$K$58,COLUMNS(Plan1!$L$46:O49)+1,FALSE)</f>
        <v>0</v>
      </c>
      <c r="P49" s="31">
        <f>VLOOKUP($K49,Plan2!$B$55:$K$58,COLUMNS(Plan1!$L$46:P49)+1,FALSE)</f>
        <v>0</v>
      </c>
      <c r="Q49" s="31">
        <f>VLOOKUP($K49,Plan2!$B$55:$K$58,COLUMNS(Plan1!$L$46:Q49)+1,FALSE)</f>
        <v>0</v>
      </c>
      <c r="R49" s="31">
        <f>VLOOKUP($K49,Plan2!$B$55:$K$58,COLUMNS(Plan1!$L$46:R49)+1,FALSE)</f>
        <v>0</v>
      </c>
      <c r="S49" s="31">
        <f>VLOOKUP($K49,Plan2!$B$55:$K$58,COLUMNS(Plan1!$L$46:S49)+1,FALSE)</f>
        <v>0</v>
      </c>
      <c r="T49" s="49">
        <f>VLOOKUP($K49,Plan2!$B$55:$K$58,COLUMNS(Plan1!$L$46:T49)+1,FALSE)</f>
        <v>0</v>
      </c>
      <c r="U49" s="40"/>
    </row>
    <row r="50" spans="1:21" x14ac:dyDescent="0.3">
      <c r="A50" s="40"/>
      <c r="B50" s="35"/>
      <c r="C50" s="36"/>
      <c r="D50" s="35"/>
      <c r="E50" s="36"/>
      <c r="F50" s="37"/>
      <c r="G50" s="38"/>
      <c r="H50" s="37"/>
      <c r="I50" s="36"/>
      <c r="J50" s="35"/>
      <c r="K50" s="32"/>
      <c r="L50" s="39"/>
      <c r="M50" s="36"/>
      <c r="N50" s="36"/>
      <c r="O50" s="36"/>
      <c r="P50" s="36"/>
      <c r="Q50" s="36"/>
      <c r="R50" s="36"/>
      <c r="S50" s="36"/>
      <c r="T50" s="36"/>
      <c r="U50" s="40"/>
    </row>
    <row r="51" spans="1:21" ht="16.8" x14ac:dyDescent="0.3">
      <c r="A51" s="40"/>
      <c r="B51" s="70" t="s">
        <v>19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40"/>
    </row>
    <row r="52" spans="1:21" ht="16.8" customHeight="1" x14ac:dyDescent="0.3">
      <c r="A52" s="40"/>
      <c r="B52" s="53">
        <v>44889</v>
      </c>
      <c r="C52" s="19"/>
      <c r="D52" s="45" t="str">
        <f>Plan2!C67</f>
        <v>Suíça</v>
      </c>
      <c r="E52" s="54"/>
      <c r="F52" s="54"/>
      <c r="G52" s="4" t="s">
        <v>2</v>
      </c>
      <c r="H52" s="54"/>
      <c r="I52" s="54"/>
      <c r="J52" s="55" t="str">
        <f>Plan2!C68</f>
        <v>Camarões</v>
      </c>
      <c r="K52" s="34"/>
      <c r="L52" s="66" t="s">
        <v>20</v>
      </c>
      <c r="M52" s="67"/>
      <c r="N52" s="67"/>
      <c r="O52" s="67"/>
      <c r="P52" s="67"/>
      <c r="Q52" s="67"/>
      <c r="R52" s="67"/>
      <c r="S52" s="67"/>
      <c r="T52" s="68"/>
      <c r="U52" s="40"/>
    </row>
    <row r="53" spans="1:21" ht="16.8" customHeight="1" x14ac:dyDescent="0.3">
      <c r="A53" s="40"/>
      <c r="B53" s="53">
        <v>44889</v>
      </c>
      <c r="C53" s="3"/>
      <c r="D53" s="45" t="str">
        <f>Plan2!C65</f>
        <v>Brasil</v>
      </c>
      <c r="E53" s="1"/>
      <c r="F53" s="1"/>
      <c r="G53" s="4" t="s">
        <v>2</v>
      </c>
      <c r="H53" s="1"/>
      <c r="I53" s="1"/>
      <c r="J53" s="55" t="str">
        <f>Plan2!C66</f>
        <v>Sérvia</v>
      </c>
      <c r="K53" s="34"/>
      <c r="L53" s="46" t="s">
        <v>46</v>
      </c>
      <c r="M53" s="5" t="s">
        <v>44</v>
      </c>
      <c r="N53" s="5" t="s">
        <v>2</v>
      </c>
      <c r="O53" s="5" t="s">
        <v>4</v>
      </c>
      <c r="P53" s="5" t="s">
        <v>45</v>
      </c>
      <c r="Q53" s="5" t="s">
        <v>5</v>
      </c>
      <c r="R53" s="5" t="s">
        <v>6</v>
      </c>
      <c r="S53" s="5" t="s">
        <v>7</v>
      </c>
      <c r="T53" s="47" t="s">
        <v>3</v>
      </c>
      <c r="U53" s="40"/>
    </row>
    <row r="54" spans="1:21" ht="16.8" customHeight="1" x14ac:dyDescent="0.3">
      <c r="A54" s="40"/>
      <c r="B54" s="56">
        <v>44893</v>
      </c>
      <c r="C54" s="3"/>
      <c r="D54" s="45" t="str">
        <f>Plan2!C68</f>
        <v>Camarões</v>
      </c>
      <c r="E54" s="1"/>
      <c r="F54" s="1"/>
      <c r="G54" s="4" t="s">
        <v>2</v>
      </c>
      <c r="H54" s="1"/>
      <c r="I54" s="1"/>
      <c r="J54" s="55" t="str">
        <f>Plan2!C66</f>
        <v>Sérvia</v>
      </c>
      <c r="K54" s="34">
        <v>1</v>
      </c>
      <c r="L54" s="48" t="str">
        <f>VLOOKUP($K54,Plan2!$B$65:$K$68,COLUMNS(Plan1!$L$54:L54)+1,FALSE)</f>
        <v>Brasil</v>
      </c>
      <c r="M54" s="31">
        <f>VLOOKUP($K54,Plan2!$B$65:$K$68,COLUMNS(Plan1!$L$54:M54)+1,FALSE)</f>
        <v>0</v>
      </c>
      <c r="N54" s="31">
        <f>VLOOKUP($K54,Plan2!$B$65:$K$68,COLUMNS(Plan1!$L$54:N54)+1,FALSE)</f>
        <v>0</v>
      </c>
      <c r="O54" s="31">
        <f>VLOOKUP($K54,Plan2!$B$65:$K$68,COLUMNS(Plan1!$L$54:O54)+1,FALSE)</f>
        <v>0</v>
      </c>
      <c r="P54" s="31">
        <f>VLOOKUP($K54,Plan2!$B$65:$K$68,COLUMNS(Plan1!$L$54:P54)+1,FALSE)</f>
        <v>0</v>
      </c>
      <c r="Q54" s="31">
        <f>VLOOKUP($K54,Plan2!$B$65:$K$68,COLUMNS(Plan1!$L$54:Q54)+1,FALSE)</f>
        <v>0</v>
      </c>
      <c r="R54" s="31">
        <f>VLOOKUP($K54,Plan2!$B$65:$K$68,COLUMNS(Plan1!$L$54:R54)+1,FALSE)</f>
        <v>0</v>
      </c>
      <c r="S54" s="31">
        <f>VLOOKUP($K54,Plan2!$B$65:$K$68,COLUMNS(Plan1!$L$54:S54)+1,FALSE)</f>
        <v>0</v>
      </c>
      <c r="T54" s="49">
        <f>VLOOKUP($K54,Plan2!$B$65:$K$68,COLUMNS(Plan1!$L$54:T54)+1,FALSE)</f>
        <v>0</v>
      </c>
      <c r="U54" s="40"/>
    </row>
    <row r="55" spans="1:21" ht="16.8" customHeight="1" x14ac:dyDescent="0.3">
      <c r="A55" s="40"/>
      <c r="B55" s="56">
        <v>44893</v>
      </c>
      <c r="C55" s="3"/>
      <c r="D55" s="45" t="str">
        <f>Plan2!C65</f>
        <v>Brasil</v>
      </c>
      <c r="E55" s="1"/>
      <c r="F55" s="1"/>
      <c r="G55" s="4" t="s">
        <v>2</v>
      </c>
      <c r="H55" s="1"/>
      <c r="I55" s="1"/>
      <c r="J55" s="55" t="str">
        <f>Plan2!C67</f>
        <v>Suíça</v>
      </c>
      <c r="K55" s="34">
        <v>2</v>
      </c>
      <c r="L55" s="48" t="str">
        <f>VLOOKUP($K55,Plan2!$B$65:$K$68,COLUMNS(Plan1!$L$54:L55)+1,FALSE)</f>
        <v>Sérvia</v>
      </c>
      <c r="M55" s="31">
        <f>VLOOKUP($K55,Plan2!$B$65:$K$68,COLUMNS(Plan1!$L$54:M55)+1,FALSE)</f>
        <v>0</v>
      </c>
      <c r="N55" s="31">
        <f>VLOOKUP($K55,Plan2!$B$65:$K$68,COLUMNS(Plan1!$L$54:N55)+1,FALSE)</f>
        <v>0</v>
      </c>
      <c r="O55" s="31">
        <f>VLOOKUP($K55,Plan2!$B$65:$K$68,COLUMNS(Plan1!$L$54:O55)+1,FALSE)</f>
        <v>0</v>
      </c>
      <c r="P55" s="31">
        <f>VLOOKUP($K55,Plan2!$B$65:$K$68,COLUMNS(Plan1!$L$54:P55)+1,FALSE)</f>
        <v>0</v>
      </c>
      <c r="Q55" s="31">
        <f>VLOOKUP($K55,Plan2!$B$65:$K$68,COLUMNS(Plan1!$L$54:Q55)+1,FALSE)</f>
        <v>0</v>
      </c>
      <c r="R55" s="31">
        <f>VLOOKUP($K55,Plan2!$B$65:$K$68,COLUMNS(Plan1!$L$54:R55)+1,FALSE)</f>
        <v>0</v>
      </c>
      <c r="S55" s="31">
        <f>VLOOKUP($K55,Plan2!$B$65:$K$68,COLUMNS(Plan1!$L$54:S55)+1,FALSE)</f>
        <v>0</v>
      </c>
      <c r="T55" s="49">
        <f>VLOOKUP($K55,Plan2!$B$65:$K$68,COLUMNS(Plan1!$L$54:T55)+1,FALSE)</f>
        <v>0</v>
      </c>
      <c r="U55" s="40"/>
    </row>
    <row r="56" spans="1:21" ht="16.8" customHeight="1" x14ac:dyDescent="0.3">
      <c r="A56" s="40"/>
      <c r="B56" s="56">
        <v>44897</v>
      </c>
      <c r="C56" s="3"/>
      <c r="D56" s="45" t="str">
        <f>Plan2!C66</f>
        <v>Sérvia</v>
      </c>
      <c r="E56" s="1"/>
      <c r="F56" s="1"/>
      <c r="G56" s="4" t="s">
        <v>2</v>
      </c>
      <c r="H56" s="1"/>
      <c r="I56" s="1"/>
      <c r="J56" s="55" t="str">
        <f>Plan2!C67</f>
        <v>Suíça</v>
      </c>
      <c r="K56" s="34">
        <v>3</v>
      </c>
      <c r="L56" s="48" t="str">
        <f>VLOOKUP($K56,Plan2!$B$65:$K$68,COLUMNS(Plan1!$L$54:L56)+1,FALSE)</f>
        <v>Suíça</v>
      </c>
      <c r="M56" s="31">
        <f>VLOOKUP($K56,Plan2!$B$65:$K$68,COLUMNS(Plan1!$L$54:M56)+1,FALSE)</f>
        <v>0</v>
      </c>
      <c r="N56" s="31">
        <f>VLOOKUP($K56,Plan2!$B$65:$K$68,COLUMNS(Plan1!$L$54:N56)+1,FALSE)</f>
        <v>0</v>
      </c>
      <c r="O56" s="31">
        <f>VLOOKUP($K56,Plan2!$B$65:$K$68,COLUMNS(Plan1!$L$54:O56)+1,FALSE)</f>
        <v>0</v>
      </c>
      <c r="P56" s="31">
        <f>VLOOKUP($K56,Plan2!$B$65:$K$68,COLUMNS(Plan1!$L$54:P56)+1,FALSE)</f>
        <v>0</v>
      </c>
      <c r="Q56" s="31">
        <f>VLOOKUP($K56,Plan2!$B$65:$K$68,COLUMNS(Plan1!$L$54:Q56)+1,FALSE)</f>
        <v>0</v>
      </c>
      <c r="R56" s="31">
        <f>VLOOKUP($K56,Plan2!$B$65:$K$68,COLUMNS(Plan1!$L$54:R56)+1,FALSE)</f>
        <v>0</v>
      </c>
      <c r="S56" s="31">
        <f>VLOOKUP($K56,Plan2!$B$65:$K$68,COLUMNS(Plan1!$L$54:S56)+1,FALSE)</f>
        <v>0</v>
      </c>
      <c r="T56" s="49">
        <f>VLOOKUP($K56,Plan2!$B$65:$K$68,COLUMNS(Plan1!$L$54:T56)+1,FALSE)</f>
        <v>0</v>
      </c>
      <c r="U56" s="40"/>
    </row>
    <row r="57" spans="1:21" ht="16.8" customHeight="1" x14ac:dyDescent="0.3">
      <c r="A57" s="40"/>
      <c r="B57" s="56">
        <v>44897</v>
      </c>
      <c r="C57" s="3"/>
      <c r="D57" s="45" t="str">
        <f>Plan2!C68</f>
        <v>Camarões</v>
      </c>
      <c r="E57" s="57"/>
      <c r="F57" s="57"/>
      <c r="G57" s="4" t="s">
        <v>2</v>
      </c>
      <c r="H57" s="57"/>
      <c r="I57" s="57"/>
      <c r="J57" s="55" t="str">
        <f>Plan2!C65</f>
        <v>Brasil</v>
      </c>
      <c r="K57" s="34">
        <v>4</v>
      </c>
      <c r="L57" s="48" t="str">
        <f>VLOOKUP($K57,Plan2!$B$65:$K$68,COLUMNS(Plan1!$L$54:L57)+1,FALSE)</f>
        <v>Camarões</v>
      </c>
      <c r="M57" s="31">
        <f>VLOOKUP($K57,Plan2!$B$65:$K$68,COLUMNS(Plan1!$L$54:M57)+1,FALSE)</f>
        <v>0</v>
      </c>
      <c r="N57" s="31">
        <f>VLOOKUP($K57,Plan2!$B$65:$K$68,COLUMNS(Plan1!$L$54:N57)+1,FALSE)</f>
        <v>0</v>
      </c>
      <c r="O57" s="31">
        <f>VLOOKUP($K57,Plan2!$B$65:$K$68,COLUMNS(Plan1!$L$54:O57)+1,FALSE)</f>
        <v>0</v>
      </c>
      <c r="P57" s="31">
        <f>VLOOKUP($K57,Plan2!$B$65:$K$68,COLUMNS(Plan1!$L$54:P57)+1,FALSE)</f>
        <v>0</v>
      </c>
      <c r="Q57" s="31">
        <f>VLOOKUP($K57,Plan2!$B$65:$K$68,COLUMNS(Plan1!$L$54:Q57)+1,FALSE)</f>
        <v>0</v>
      </c>
      <c r="R57" s="31">
        <f>VLOOKUP($K57,Plan2!$B$65:$K$68,COLUMNS(Plan1!$L$54:R57)+1,FALSE)</f>
        <v>0</v>
      </c>
      <c r="S57" s="31">
        <f>VLOOKUP($K57,Plan2!$B$65:$K$68,COLUMNS(Plan1!$L$54:S57)+1,FALSE)</f>
        <v>0</v>
      </c>
      <c r="T57" s="49">
        <f>VLOOKUP($K57,Plan2!$B$65:$K$68,COLUMNS(Plan1!$L$54:T57)+1,FALSE)</f>
        <v>0</v>
      </c>
      <c r="U57" s="40"/>
    </row>
    <row r="58" spans="1:21" x14ac:dyDescent="0.3">
      <c r="A58" s="40"/>
      <c r="B58" s="37"/>
      <c r="C58" s="51"/>
      <c r="D58" s="37"/>
      <c r="E58" s="51"/>
      <c r="F58" s="37"/>
      <c r="G58" s="52"/>
      <c r="H58" s="37"/>
      <c r="I58" s="51"/>
      <c r="J58" s="37"/>
      <c r="K58" s="50"/>
      <c r="L58" s="39"/>
      <c r="M58" s="36"/>
      <c r="N58" s="36"/>
      <c r="O58" s="36"/>
      <c r="P58" s="36"/>
      <c r="Q58" s="36"/>
      <c r="R58" s="36"/>
      <c r="S58" s="36"/>
      <c r="T58" s="36"/>
      <c r="U58" s="40"/>
    </row>
    <row r="59" spans="1:21" ht="16.8" x14ac:dyDescent="0.3">
      <c r="A59" s="40"/>
      <c r="B59" s="70" t="s">
        <v>21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40"/>
    </row>
    <row r="60" spans="1:21" ht="16.8" customHeight="1" x14ac:dyDescent="0.3">
      <c r="A60" s="40"/>
      <c r="B60" s="53">
        <v>44889</v>
      </c>
      <c r="C60" s="19"/>
      <c r="D60" s="45" t="str">
        <f>Plan2!C77</f>
        <v>Uruguai</v>
      </c>
      <c r="E60" s="54"/>
      <c r="F60" s="54"/>
      <c r="G60" s="4" t="s">
        <v>2</v>
      </c>
      <c r="H60" s="54"/>
      <c r="I60" s="54"/>
      <c r="J60" s="55" t="str">
        <f>Plan2!C78</f>
        <v>Coreia do Sul</v>
      </c>
      <c r="K60" s="34"/>
      <c r="L60" s="66" t="s">
        <v>22</v>
      </c>
      <c r="M60" s="67"/>
      <c r="N60" s="67"/>
      <c r="O60" s="67"/>
      <c r="P60" s="67"/>
      <c r="Q60" s="67"/>
      <c r="R60" s="67"/>
      <c r="S60" s="67"/>
      <c r="T60" s="68"/>
      <c r="U60" s="40"/>
    </row>
    <row r="61" spans="1:21" ht="16.2" customHeight="1" x14ac:dyDescent="0.3">
      <c r="A61" s="40"/>
      <c r="B61" s="53">
        <v>44889</v>
      </c>
      <c r="C61" s="3"/>
      <c r="D61" s="45" t="str">
        <f>Plan2!C75</f>
        <v>Portugal</v>
      </c>
      <c r="E61" s="1"/>
      <c r="F61" s="1"/>
      <c r="G61" s="4" t="s">
        <v>2</v>
      </c>
      <c r="H61" s="1"/>
      <c r="I61" s="1"/>
      <c r="J61" s="55" t="str">
        <f>Plan2!C76</f>
        <v>Gana</v>
      </c>
      <c r="K61" s="34"/>
      <c r="L61" s="46" t="s">
        <v>46</v>
      </c>
      <c r="M61" s="5" t="s">
        <v>44</v>
      </c>
      <c r="N61" s="5" t="s">
        <v>2</v>
      </c>
      <c r="O61" s="5" t="s">
        <v>4</v>
      </c>
      <c r="P61" s="5" t="s">
        <v>45</v>
      </c>
      <c r="Q61" s="5" t="s">
        <v>5</v>
      </c>
      <c r="R61" s="5" t="s">
        <v>6</v>
      </c>
      <c r="S61" s="5" t="s">
        <v>7</v>
      </c>
      <c r="T61" s="47" t="s">
        <v>3</v>
      </c>
      <c r="U61" s="40"/>
    </row>
    <row r="62" spans="1:21" ht="16.8" customHeight="1" x14ac:dyDescent="0.3">
      <c r="A62" s="40"/>
      <c r="B62" s="56">
        <v>44893</v>
      </c>
      <c r="C62" s="3"/>
      <c r="D62" s="45" t="str">
        <f>Plan2!C78</f>
        <v>Coreia do Sul</v>
      </c>
      <c r="E62" s="1"/>
      <c r="F62" s="1"/>
      <c r="G62" s="4" t="s">
        <v>2</v>
      </c>
      <c r="H62" s="1"/>
      <c r="I62" s="1"/>
      <c r="J62" s="55" t="str">
        <f>Plan2!C76</f>
        <v>Gana</v>
      </c>
      <c r="K62" s="34">
        <v>1</v>
      </c>
      <c r="L62" s="48" t="str">
        <f>VLOOKUP($K62,Plan2!$B$75:$K$78,COLUMNS(Plan1!$L$62:L62)+1,FALSE)</f>
        <v>Portugal</v>
      </c>
      <c r="M62" s="31">
        <f>VLOOKUP($K62,Plan2!$B$75:$K$78,COLUMNS(Plan1!$L$62:M62)+1,FALSE)</f>
        <v>0</v>
      </c>
      <c r="N62" s="31">
        <f>VLOOKUP($K62,Plan2!$B$75:$K$78,COLUMNS(Plan1!$L$62:N62)+1,FALSE)</f>
        <v>0</v>
      </c>
      <c r="O62" s="31">
        <f>VLOOKUP($K62,Plan2!$B$75:$K$78,COLUMNS(Plan1!$L$62:O62)+1,FALSE)</f>
        <v>0</v>
      </c>
      <c r="P62" s="31">
        <f>VLOOKUP($K62,Plan2!$B$75:$K$78,COLUMNS(Plan1!$L$62:P62)+1,FALSE)</f>
        <v>0</v>
      </c>
      <c r="Q62" s="31">
        <f>VLOOKUP($K62,Plan2!$B$75:$K$78,COLUMNS(Plan1!$L$62:Q62)+1,FALSE)</f>
        <v>0</v>
      </c>
      <c r="R62" s="31">
        <f>VLOOKUP($K62,Plan2!$B$75:$K$78,COLUMNS(Plan1!$L$62:R62)+1,FALSE)</f>
        <v>0</v>
      </c>
      <c r="S62" s="31">
        <f>VLOOKUP($K62,Plan2!$B$75:$K$78,COLUMNS(Plan1!$L$62:S62)+1,FALSE)</f>
        <v>0</v>
      </c>
      <c r="T62" s="49">
        <f>VLOOKUP($K62,Plan2!$B$75:$K$78,COLUMNS(Plan1!$L$62:T62)+1,FALSE)</f>
        <v>0</v>
      </c>
      <c r="U62" s="40"/>
    </row>
    <row r="63" spans="1:21" ht="16.2" customHeight="1" x14ac:dyDescent="0.3">
      <c r="A63" s="40"/>
      <c r="B63" s="56">
        <v>44893</v>
      </c>
      <c r="C63" s="3"/>
      <c r="D63" s="45" t="str">
        <f>Plan2!C75</f>
        <v>Portugal</v>
      </c>
      <c r="E63" s="1"/>
      <c r="F63" s="1"/>
      <c r="G63" s="4" t="s">
        <v>2</v>
      </c>
      <c r="H63" s="1"/>
      <c r="I63" s="1"/>
      <c r="J63" s="55" t="str">
        <f>Plan2!C77</f>
        <v>Uruguai</v>
      </c>
      <c r="K63" s="34">
        <v>2</v>
      </c>
      <c r="L63" s="48" t="str">
        <f>VLOOKUP($K63,Plan2!$B$75:$K$78,COLUMNS(Plan1!$L$62:L63)+1,FALSE)</f>
        <v>Gana</v>
      </c>
      <c r="M63" s="31">
        <f>VLOOKUP($K63,Plan2!$B$75:$K$78,COLUMNS(Plan1!$L$62:M63)+1,FALSE)</f>
        <v>0</v>
      </c>
      <c r="N63" s="31">
        <f>VLOOKUP($K63,Plan2!$B$75:$K$78,COLUMNS(Plan1!$L$62:N63)+1,FALSE)</f>
        <v>0</v>
      </c>
      <c r="O63" s="31">
        <f>VLOOKUP($K63,Plan2!$B$75:$K$78,COLUMNS(Plan1!$L$62:O63)+1,FALSE)</f>
        <v>0</v>
      </c>
      <c r="P63" s="31">
        <f>VLOOKUP($K63,Plan2!$B$75:$K$78,COLUMNS(Plan1!$L$62:P63)+1,FALSE)</f>
        <v>0</v>
      </c>
      <c r="Q63" s="31">
        <f>VLOOKUP($K63,Plan2!$B$75:$K$78,COLUMNS(Plan1!$L$62:Q63)+1,FALSE)</f>
        <v>0</v>
      </c>
      <c r="R63" s="31">
        <f>VLOOKUP($K63,Plan2!$B$75:$K$78,COLUMNS(Plan1!$L$62:R63)+1,FALSE)</f>
        <v>0</v>
      </c>
      <c r="S63" s="31">
        <f>VLOOKUP($K63,Plan2!$B$75:$K$78,COLUMNS(Plan1!$L$62:S63)+1,FALSE)</f>
        <v>0</v>
      </c>
      <c r="T63" s="49">
        <f>VLOOKUP($K63,Plan2!$B$75:$K$78,COLUMNS(Plan1!$L$62:T63)+1,FALSE)</f>
        <v>0</v>
      </c>
      <c r="U63" s="40"/>
    </row>
    <row r="64" spans="1:21" ht="18" customHeight="1" x14ac:dyDescent="0.3">
      <c r="A64" s="40"/>
      <c r="B64" s="56">
        <v>44897</v>
      </c>
      <c r="C64" s="3"/>
      <c r="D64" s="45" t="str">
        <f>Plan2!C78</f>
        <v>Coreia do Sul</v>
      </c>
      <c r="E64" s="1"/>
      <c r="F64" s="1"/>
      <c r="G64" s="4" t="s">
        <v>2</v>
      </c>
      <c r="H64" s="1"/>
      <c r="I64" s="1"/>
      <c r="J64" s="55" t="str">
        <f>Plan2!C75</f>
        <v>Portugal</v>
      </c>
      <c r="K64" s="34">
        <v>3</v>
      </c>
      <c r="L64" s="48" t="str">
        <f>VLOOKUP($K64,Plan2!$B$75:$K$78,COLUMNS(Plan1!$L$62:L64)+1,FALSE)</f>
        <v>Uruguai</v>
      </c>
      <c r="M64" s="31">
        <f>VLOOKUP($K64,Plan2!$B$75:$K$78,COLUMNS(Plan1!$L$62:M64)+1,FALSE)</f>
        <v>0</v>
      </c>
      <c r="N64" s="31">
        <f>VLOOKUP($K64,Plan2!$B$75:$K$78,COLUMNS(Plan1!$L$62:N64)+1,FALSE)</f>
        <v>0</v>
      </c>
      <c r="O64" s="31">
        <f>VLOOKUP($K64,Plan2!$B$75:$K$78,COLUMNS(Plan1!$L$62:O64)+1,FALSE)</f>
        <v>0</v>
      </c>
      <c r="P64" s="31">
        <f>VLOOKUP($K64,Plan2!$B$75:$K$78,COLUMNS(Plan1!$L$62:P64)+1,FALSE)</f>
        <v>0</v>
      </c>
      <c r="Q64" s="31">
        <f>VLOOKUP($K64,Plan2!$B$75:$K$78,COLUMNS(Plan1!$L$62:Q64)+1,FALSE)</f>
        <v>0</v>
      </c>
      <c r="R64" s="31">
        <f>VLOOKUP($K64,Plan2!$B$75:$K$78,COLUMNS(Plan1!$L$62:R64)+1,FALSE)</f>
        <v>0</v>
      </c>
      <c r="S64" s="31">
        <f>VLOOKUP($K64,Plan2!$B$75:$K$78,COLUMNS(Plan1!$L$62:S64)+1,FALSE)</f>
        <v>0</v>
      </c>
      <c r="T64" s="49">
        <f>VLOOKUP($K64,Plan2!$B$75:$K$78,COLUMNS(Plan1!$L$62:T64)+1,FALSE)</f>
        <v>0</v>
      </c>
      <c r="U64" s="40"/>
    </row>
    <row r="65" spans="1:21" ht="16.8" customHeight="1" x14ac:dyDescent="0.3">
      <c r="A65" s="40"/>
      <c r="B65" s="56">
        <v>44897</v>
      </c>
      <c r="C65" s="3"/>
      <c r="D65" s="45" t="str">
        <f>Plan2!C76</f>
        <v>Gana</v>
      </c>
      <c r="E65" s="57"/>
      <c r="F65" s="57"/>
      <c r="G65" s="4" t="s">
        <v>2</v>
      </c>
      <c r="H65" s="57"/>
      <c r="I65" s="57"/>
      <c r="J65" s="55" t="str">
        <f>Plan2!C77</f>
        <v>Uruguai</v>
      </c>
      <c r="K65" s="34">
        <v>4</v>
      </c>
      <c r="L65" s="48" t="str">
        <f>VLOOKUP($K65,Plan2!$B$75:$K$78,COLUMNS(Plan1!$L$62:L65)+1,FALSE)</f>
        <v>Coreia do Sul</v>
      </c>
      <c r="M65" s="31">
        <f>VLOOKUP($K65,Plan2!$B$75:$K$78,COLUMNS(Plan1!$L$62:M65)+1,FALSE)</f>
        <v>0</v>
      </c>
      <c r="N65" s="31">
        <f>VLOOKUP($K65,Plan2!$B$75:$K$78,COLUMNS(Plan1!$L$62:N65)+1,FALSE)</f>
        <v>0</v>
      </c>
      <c r="O65" s="31">
        <f>VLOOKUP($K65,Plan2!$B$75:$K$78,COLUMNS(Plan1!$L$62:O65)+1,FALSE)</f>
        <v>0</v>
      </c>
      <c r="P65" s="31">
        <f>VLOOKUP($K65,Plan2!$B$75:$K$78,COLUMNS(Plan1!$L$62:P65)+1,FALSE)</f>
        <v>0</v>
      </c>
      <c r="Q65" s="31">
        <f>VLOOKUP($K65,Plan2!$B$75:$K$78,COLUMNS(Plan1!$L$62:Q65)+1,FALSE)</f>
        <v>0</v>
      </c>
      <c r="R65" s="31">
        <f>VLOOKUP($K65,Plan2!$B$75:$K$78,COLUMNS(Plan1!$L$62:R65)+1,FALSE)</f>
        <v>0</v>
      </c>
      <c r="S65" s="31">
        <f>VLOOKUP($K65,Plan2!$B$75:$K$78,COLUMNS(Plan1!$L$62:S65)+1,FALSE)</f>
        <v>0</v>
      </c>
      <c r="T65" s="49">
        <f>VLOOKUP($K65,Plan2!$B$75:$K$78,COLUMNS(Plan1!$L$62:T65)+1,FALSE)</f>
        <v>0</v>
      </c>
      <c r="U65" s="40"/>
    </row>
    <row r="66" spans="1:21" x14ac:dyDescent="0.3">
      <c r="A66" s="40"/>
      <c r="B66" s="41"/>
      <c r="C66" s="40"/>
      <c r="D66" s="41"/>
      <c r="E66" s="40"/>
      <c r="F66" s="41"/>
      <c r="G66" s="42"/>
      <c r="H66" s="41"/>
      <c r="I66" s="40"/>
      <c r="J66" s="41"/>
      <c r="K66" s="43"/>
      <c r="L66" s="44"/>
      <c r="M66" s="40"/>
      <c r="N66" s="40"/>
      <c r="O66" s="40"/>
      <c r="P66" s="40"/>
      <c r="Q66" s="40"/>
      <c r="R66" s="40"/>
      <c r="S66" s="40"/>
      <c r="T66" s="40"/>
      <c r="U66" s="40"/>
    </row>
  </sheetData>
  <sheetProtection algorithmName="SHA-512" hashValue="M6aWgeZxUDcEftm0xa1roZ1xhwuduqMF42ka7tOV57ndcDXKQ2YR3eA6zKC6WlK70Xy764a+XHQTPprJy5iRiQ==" saltValue="9wUp+PbprWIGZTnBOcs6jg==" spinCount="100000" sheet="1" objects="1" scenarios="1" selectLockedCells="1"/>
  <sortState xmlns:xlrd2="http://schemas.microsoft.com/office/spreadsheetml/2017/richdata2" ref="L62:T65">
    <sortCondition descending="1" ref="T62:T65"/>
    <sortCondition descending="1" ref="S62:S65"/>
    <sortCondition descending="1" ref="Q62:Q65"/>
  </sortState>
  <mergeCells count="23">
    <mergeCell ref="W4:X4"/>
    <mergeCell ref="L44:T44"/>
    <mergeCell ref="B51:T51"/>
    <mergeCell ref="L52:T52"/>
    <mergeCell ref="B59:T59"/>
    <mergeCell ref="L60:T60"/>
    <mergeCell ref="B1:N1"/>
    <mergeCell ref="B43:T43"/>
    <mergeCell ref="L4:T4"/>
    <mergeCell ref="B3:T3"/>
    <mergeCell ref="B11:T11"/>
    <mergeCell ref="L12:T12"/>
    <mergeCell ref="B19:T19"/>
    <mergeCell ref="L20:T20"/>
    <mergeCell ref="B27:T27"/>
    <mergeCell ref="L28:T28"/>
    <mergeCell ref="B35:T35"/>
    <mergeCell ref="L36:T36"/>
    <mergeCell ref="AI21:AJ22"/>
    <mergeCell ref="AI20:AJ20"/>
    <mergeCell ref="Z6:AA6"/>
    <mergeCell ref="AC10:AD10"/>
    <mergeCell ref="AF19:AG19"/>
  </mergeCells>
  <pageMargins left="0.25" right="0.25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R80"/>
  <sheetViews>
    <sheetView showGridLines="0" workbookViewId="0">
      <selection activeCell="N14" sqref="N13:N14"/>
    </sheetView>
  </sheetViews>
  <sheetFormatPr defaultRowHeight="14.4" x14ac:dyDescent="0.3"/>
  <cols>
    <col min="1" max="1" width="8.88671875" style="23"/>
    <col min="2" max="2" width="2" style="23" bestFit="1" customWidth="1"/>
    <col min="3" max="3" width="13.33203125" style="23" bestFit="1" customWidth="1"/>
    <col min="4" max="15" width="8.88671875" style="23"/>
    <col min="16" max="16" width="16.109375" style="23" bestFit="1" customWidth="1"/>
    <col min="17" max="16384" width="8.88671875" style="23"/>
  </cols>
  <sheetData>
    <row r="1" spans="2:16" x14ac:dyDescent="0.3">
      <c r="B1" s="29"/>
      <c r="C1" s="75" t="s">
        <v>8</v>
      </c>
      <c r="D1" s="75"/>
      <c r="E1" s="75"/>
      <c r="F1" s="75"/>
      <c r="G1" s="75"/>
      <c r="H1" s="75"/>
      <c r="I1" s="75"/>
      <c r="J1" s="75"/>
      <c r="K1" s="75"/>
    </row>
    <row r="2" spans="2:16" x14ac:dyDescent="0.3">
      <c r="B2" s="25"/>
      <c r="C2" s="26" t="s">
        <v>46</v>
      </c>
      <c r="D2" s="26" t="s">
        <v>44</v>
      </c>
      <c r="E2" s="26" t="s">
        <v>2</v>
      </c>
      <c r="F2" s="26" t="s">
        <v>4</v>
      </c>
      <c r="G2" s="26" t="s">
        <v>45</v>
      </c>
      <c r="H2" s="26" t="s">
        <v>5</v>
      </c>
      <c r="I2" s="26" t="s">
        <v>6</v>
      </c>
      <c r="J2" s="26" t="s">
        <v>7</v>
      </c>
      <c r="K2" s="26" t="s">
        <v>3</v>
      </c>
      <c r="M2" s="74" t="s">
        <v>50</v>
      </c>
      <c r="N2" s="74"/>
      <c r="P2" s="23" t="s">
        <v>51</v>
      </c>
    </row>
    <row r="3" spans="2:16" x14ac:dyDescent="0.3">
      <c r="B3" s="25">
        <f ca="1">RANK(P3,$P$3:$P$6,0)+COUNTIF($P$2:P2,P3)</f>
        <v>1</v>
      </c>
      <c r="C3" s="27" t="s">
        <v>55</v>
      </c>
      <c r="D3" s="25">
        <f>COUNTIFS(Plan1!$D$4:$D$9,Plan2!C3,Plan1!$F$4:$F$9,"&gt;=0")+COUNTIFS(Plan1!$J$4:$J$9,Plan2!C3,Plan1!$H$4:$H$9,"&gt;=0")</f>
        <v>0</v>
      </c>
      <c r="E3" s="25">
        <f>COUNTIFS(Plan1!$D$4:$D$9,Plan2!C3,Plan2!$M$3:$M$8,3)+COUNTIFS(Plan1!$J$4:$J$9,Plan2!C3,Plan2!$N$3:$N$8,3)</f>
        <v>0</v>
      </c>
      <c r="F3" s="25">
        <f>COUNTIFS(Plan1!$D$4:$D$9,Plan2!C3,Plan2!$M$3:$M$8,1)+COUNTIFS(Plan1!$J$4:$J$9,Plan2!C3,Plan2!$N$3:$N$8,1)</f>
        <v>0</v>
      </c>
      <c r="G3" s="25">
        <f>COUNTIFS(Plan1!$D$4:$D$9,Plan2!C3,Plan2!$M$3:$M$8,0)+COUNTIFS(Plan1!$J$4:$J$9,Plan2!C3,Plan2!$N$3:$N$8,0)</f>
        <v>0</v>
      </c>
      <c r="H3" s="25">
        <f ca="1">SUMIF(Plan1!$D$4:$D$10,Plan2!C3,Plan1!$F$4:$F$9)+SUMIF(Plan1!$J$4:$J$9,Plan2!C3,Plan1!$H$4:$H$9)</f>
        <v>0</v>
      </c>
      <c r="I3" s="25">
        <f>SUMIF(Plan1!$D$4:$D$9,Plan2!C3,Plan1!$H$4:$H$9)+SUMIF(Plan1!$J$4:$J$9,Plan2!C3,Plan1!$F$4:$F$9)</f>
        <v>0</v>
      </c>
      <c r="J3" s="25">
        <f ca="1">+H3-I3</f>
        <v>0</v>
      </c>
      <c r="K3" s="25">
        <f>SUMIF(Plan1!$D$4:$D$9,Plan2!C3,Plan2!$M$3:$M$8)+SUMIF(Plan1!$J$4:$J$9,Plan2!C3,Plan2!$N$3:$N$8)</f>
        <v>0</v>
      </c>
      <c r="M3" s="23" t="str">
        <f>IF(Plan1!F4="","",IF(Plan1!F4&gt;Plan1!H4,3,IF(Plan1!F4=Plan1!H4,1,0)))</f>
        <v/>
      </c>
      <c r="N3" s="23" t="str">
        <f>IF(Plan1!H4="","",IF(Plan1!H4&gt;Plan1!F4,3,IF(Plan1!H4=Plan1!F4,1,0)))</f>
        <v/>
      </c>
      <c r="P3" s="23">
        <f ca="1">SUM(K3*1000000+J3*1000+H3*100)</f>
        <v>0</v>
      </c>
    </row>
    <row r="4" spans="2:16" x14ac:dyDescent="0.3">
      <c r="B4" s="25">
        <f ca="1">RANK(P4,$P$3:$P$6,0)+COUNTIF($P$2:P3,P4)</f>
        <v>2</v>
      </c>
      <c r="C4" s="27" t="s">
        <v>56</v>
      </c>
      <c r="D4" s="25">
        <f>COUNTIFS(Plan1!$D$4:$D$9,Plan2!C4,Plan1!$F$4:$F$9,"&gt;=0")+COUNTIFS(Plan1!$J$4:$J$9,Plan2!C4,Plan1!$H$4:$H$9,"&gt;=0")</f>
        <v>0</v>
      </c>
      <c r="E4" s="25">
        <f>COUNTIFS(Plan1!$D$4:$D$9,Plan2!C4,Plan2!$M$3:$M$8,3)+COUNTIFS(Plan1!$J$4:$J$9,Plan2!C4,Plan2!$N$3:$N$8,3)</f>
        <v>0</v>
      </c>
      <c r="F4" s="25">
        <f>COUNTIFS(Plan1!$D$4:$D$9,Plan2!C4,Plan2!$M$3:$M$8,1)+COUNTIFS(Plan1!$J$4:$J$9,Plan2!C4,Plan2!$N$3:$N$8,1)</f>
        <v>0</v>
      </c>
      <c r="G4" s="25">
        <f>COUNTIFS(Plan1!$D$4:$D$9,Plan2!C4,Plan2!$M$3:$M$8,0)+COUNTIFS(Plan1!$J$4:$J$9,Plan2!C4,Plan2!$N$3:$N$8,0)</f>
        <v>0</v>
      </c>
      <c r="H4" s="25">
        <f ca="1">SUMIF(Plan1!$D$4:$D$10,Plan2!C4,Plan1!$F$4:$F$9)+SUMIF(Plan1!$J$4:$J$9,Plan2!C4,Plan1!$H$4:$H$9)</f>
        <v>0</v>
      </c>
      <c r="I4" s="25">
        <f>SUMIF(Plan1!$D$4:$D$9,Plan2!C4,Plan1!$H$4:$H$9)+SUMIF(Plan1!$J$4:$J$9,Plan2!C4,Plan1!$F$4:$F$9)</f>
        <v>0</v>
      </c>
      <c r="J4" s="25">
        <f t="shared" ref="J4:J6" ca="1" si="0">+H4-I4</f>
        <v>0</v>
      </c>
      <c r="K4" s="25">
        <f>SUMIF(Plan1!$D$4:$D$9,Plan2!C4,Plan2!$M$3:$M$8)+SUMIF(Plan1!$J$4:$J$9,Plan2!C4,Plan2!$N$3:$N$8)</f>
        <v>0</v>
      </c>
      <c r="M4" s="23" t="str">
        <f>IF(Plan1!F5="","",IF(Plan1!F5&gt;Plan1!H5,3,IF(Plan1!F5=Plan1!H5,1,0)))</f>
        <v/>
      </c>
      <c r="N4" s="23" t="str">
        <f>IF(Plan1!H5="","",IF(Plan1!H5&gt;Plan1!F5,3,IF(Plan1!H5=Plan1!F5,1,0)))</f>
        <v/>
      </c>
      <c r="P4" s="23">
        <f t="shared" ref="P4:P6" ca="1" si="1">SUM(K4*1000000+J4*1000+H4*100)</f>
        <v>0</v>
      </c>
    </row>
    <row r="5" spans="2:16" x14ac:dyDescent="0.3">
      <c r="B5" s="25">
        <f ca="1">RANK(P5,$P$3:$P$6,0)+COUNTIF($P$2:P4,P5)</f>
        <v>3</v>
      </c>
      <c r="C5" s="27" t="s">
        <v>57</v>
      </c>
      <c r="D5" s="25">
        <f>COUNTIFS(Plan1!$D$4:$D$9,Plan2!C5,Plan1!$F$4:$F$9,"&gt;=0")+COUNTIFS(Plan1!$J$4:$J$9,Plan2!C5,Plan1!$H$4:$H$9,"&gt;=0")</f>
        <v>0</v>
      </c>
      <c r="E5" s="25">
        <f>COUNTIFS(Plan1!$D$4:$D$9,Plan2!C5,Plan2!$M$3:$M$8,3)+COUNTIFS(Plan1!$J$4:$J$9,Plan2!C5,Plan2!$N$3:$N$8,3)</f>
        <v>0</v>
      </c>
      <c r="F5" s="25">
        <f>COUNTIFS(Plan1!$D$4:$D$9,Plan2!C5,Plan2!$M$3:$M$8,1)+COUNTIFS(Plan1!$J$4:$J$9,Plan2!C5,Plan2!$N$3:$N$8,1)</f>
        <v>0</v>
      </c>
      <c r="G5" s="25">
        <f>COUNTIFS(Plan1!$D$4:$D$9,Plan2!C5,Plan2!$M$3:$M$8,0)+COUNTIFS(Plan1!$J$4:$J$9,Plan2!C5,Plan2!$N$3:$N$8,0)</f>
        <v>0</v>
      </c>
      <c r="H5" s="25">
        <f ca="1">SUMIF(Plan1!$D$4:$D$10,Plan2!C5,Plan1!$F$4:$F$9)+SUMIF(Plan1!$J$4:$J$9,Plan2!C5,Plan1!$H$4:$H$9)</f>
        <v>0</v>
      </c>
      <c r="I5" s="25">
        <f>SUMIF(Plan1!$D$4:$D$9,Plan2!C5,Plan1!$H$4:$H$9)+SUMIF(Plan1!$J$4:$J$9,Plan2!C5,Plan1!$F$4:$F$9)</f>
        <v>0</v>
      </c>
      <c r="J5" s="25">
        <f t="shared" ca="1" si="0"/>
        <v>0</v>
      </c>
      <c r="K5" s="25">
        <f>SUMIF(Plan1!$D$4:$D$9,Plan2!C5,Plan2!$M$3:$M$8)+SUMIF(Plan1!$J$4:$J$9,Plan2!C5,Plan2!$N$3:$N$8)</f>
        <v>0</v>
      </c>
      <c r="M5" s="23" t="str">
        <f>IF(Plan1!F6="","",IF(Plan1!F6&gt;Plan1!H6,3,IF(Plan1!F6=Plan1!H6,1,0)))</f>
        <v/>
      </c>
      <c r="N5" s="23" t="str">
        <f>IF(Plan1!H6="","",IF(Plan1!H6&gt;Plan1!F6,3,IF(Plan1!H6=Plan1!F6,1,0)))</f>
        <v/>
      </c>
      <c r="P5" s="23">
        <f t="shared" ca="1" si="1"/>
        <v>0</v>
      </c>
    </row>
    <row r="6" spans="2:16" x14ac:dyDescent="0.3">
      <c r="B6" s="25">
        <f ca="1">RANK(P6,$P$3:$P$6,0)+COUNTIF($P$2:P5,P6)</f>
        <v>4</v>
      </c>
      <c r="C6" s="28" t="s">
        <v>58</v>
      </c>
      <c r="D6" s="25">
        <f>COUNTIFS(Plan1!$D$4:$D$9,Plan2!C6,Plan1!$F$4:$F$9,"&gt;=0")+COUNTIFS(Plan1!$J$4:$J$9,Plan2!C6,Plan1!$H$4:$H$9,"&gt;=0")</f>
        <v>0</v>
      </c>
      <c r="E6" s="25">
        <f>COUNTIFS(Plan1!$D$4:$D$9,Plan2!C6,Plan2!$M$3:$M$8,3)+COUNTIFS(Plan1!$J$4:$J$9,Plan2!C6,Plan2!$N$3:$N$8,3)</f>
        <v>0</v>
      </c>
      <c r="F6" s="25">
        <f>COUNTIFS(Plan1!$D$4:$D$9,Plan2!C6,Plan2!$M$3:$M$8,1)+COUNTIFS(Plan1!$J$4:$J$9,Plan2!C6,Plan2!$N$3:$N$8,1)</f>
        <v>0</v>
      </c>
      <c r="G6" s="25">
        <f>COUNTIFS(Plan1!$D$4:$D$9,Plan2!C6,Plan2!$M$3:$M$8,0)+COUNTIFS(Plan1!$J$4:$J$9,Plan2!C6,Plan2!$N$3:$N$8,0)</f>
        <v>0</v>
      </c>
      <c r="H6" s="25">
        <f ca="1">SUMIF(Plan1!$D$4:$D$10,Plan2!C6,Plan1!$F$4:$F$9)+SUMIF(Plan1!$J$4:$J$9,Plan2!C6,Plan1!$H$4:$H$9)</f>
        <v>0</v>
      </c>
      <c r="I6" s="25">
        <f>SUMIF(Plan1!$D$4:$D$9,Plan2!C6,Plan1!$H$4:$H$9)+SUMIF(Plan1!$J$4:$J$9,Plan2!C6,Plan1!$F$4:$F$9)</f>
        <v>0</v>
      </c>
      <c r="J6" s="25">
        <f t="shared" ca="1" si="0"/>
        <v>0</v>
      </c>
      <c r="K6" s="25">
        <f>SUMIF(Plan1!$D$4:$D$9,Plan2!C6,Plan2!$M$3:$M$8)+SUMIF(Plan1!$J$4:$J$9,Plan2!C6,Plan2!$N$3:$N$8)</f>
        <v>0</v>
      </c>
      <c r="M6" s="23" t="str">
        <f>IF(Plan1!F7="","",IF(Plan1!F7&gt;Plan1!H7,3,IF(Plan1!F7=Plan1!H7,1,0)))</f>
        <v/>
      </c>
      <c r="N6" s="23" t="str">
        <f>IF(Plan1!H7="","",IF(Plan1!H7&gt;Plan1!F7,3,IF(Plan1!H7=Plan1!F7,1,0)))</f>
        <v/>
      </c>
      <c r="P6" s="23">
        <f t="shared" ca="1" si="1"/>
        <v>0</v>
      </c>
    </row>
    <row r="7" spans="2:16" x14ac:dyDescent="0.3">
      <c r="M7" s="23" t="str">
        <f>IF(Plan1!F8="","",IF(Plan1!F8&gt;Plan1!H8,3,IF(Plan1!F8=Plan1!H8,1,0)))</f>
        <v/>
      </c>
      <c r="N7" s="23" t="str">
        <f>IF(Plan1!H8="","",IF(Plan1!H8&gt;Plan1!F8,3,IF(Plan1!H8=Plan1!F8,1,0)))</f>
        <v/>
      </c>
    </row>
    <row r="8" spans="2:16" x14ac:dyDescent="0.3">
      <c r="M8" s="23" t="str">
        <f>IF(Plan1!F9="","",IF(Plan1!F9&gt;Plan1!H9,3,IF(Plan1!F9=Plan1!H9,1,0)))</f>
        <v/>
      </c>
      <c r="N8" s="23" t="str">
        <f>IF(Plan1!H9="","",IF(Plan1!H9&gt;Plan1!F9,3,IF(Plan1!H9=Plan1!F9,1,0)))</f>
        <v/>
      </c>
    </row>
    <row r="11" spans="2:16" x14ac:dyDescent="0.3">
      <c r="B11" s="29"/>
      <c r="C11" s="75" t="s">
        <v>10</v>
      </c>
      <c r="D11" s="75"/>
      <c r="E11" s="75"/>
      <c r="F11" s="75"/>
      <c r="G11" s="75"/>
      <c r="H11" s="75"/>
      <c r="I11" s="75"/>
      <c r="J11" s="75"/>
      <c r="K11" s="75"/>
    </row>
    <row r="12" spans="2:16" x14ac:dyDescent="0.3">
      <c r="B12" s="25"/>
      <c r="C12" s="26" t="s">
        <v>46</v>
      </c>
      <c r="D12" s="26" t="s">
        <v>44</v>
      </c>
      <c r="E12" s="26" t="s">
        <v>2</v>
      </c>
      <c r="F12" s="26" t="s">
        <v>4</v>
      </c>
      <c r="G12" s="26" t="s">
        <v>45</v>
      </c>
      <c r="H12" s="26" t="s">
        <v>5</v>
      </c>
      <c r="I12" s="26" t="s">
        <v>6</v>
      </c>
      <c r="J12" s="26" t="s">
        <v>7</v>
      </c>
      <c r="K12" s="26" t="s">
        <v>3</v>
      </c>
      <c r="M12" s="74" t="s">
        <v>50</v>
      </c>
      <c r="N12" s="74"/>
      <c r="P12" s="23" t="s">
        <v>51</v>
      </c>
    </row>
    <row r="13" spans="2:16" x14ac:dyDescent="0.3">
      <c r="B13" s="25">
        <f>RANK(P13,$P$13:$P$16,0)+COUNTIF($P$12:P12,P13)</f>
        <v>1</v>
      </c>
      <c r="C13" s="25" t="s">
        <v>40</v>
      </c>
      <c r="D13" s="25">
        <f>COUNTIFS(Plan1!$D$12:$D$17,Plan2!C13,Plan1!$F$12:$F$17,"&gt;=0")+COUNTIFS(Plan1!$J$12:$J$17,Plan2!C13,Plan1!$H$12:$H$17,"&gt;=0")</f>
        <v>0</v>
      </c>
      <c r="E13" s="25">
        <f>COUNTIFS(Plan1!$D$12:$D$17,Plan2!C13,Plan2!$M$13:$M$18,3)+COUNTIFS(Plan1!$J$12:$J$17,Plan2!C13,Plan2!$N$13:$N$18,3)</f>
        <v>0</v>
      </c>
      <c r="F13" s="25">
        <f>COUNTIFS(Plan1!$D$12:$D$17,Plan2!C13,Plan2!$M$13:$M$18,1)+COUNTIFS(Plan1!$J$12:$J$17,Plan2!C13,Plan2!$N$13:$N$18,1)</f>
        <v>0</v>
      </c>
      <c r="G13" s="25">
        <f>COUNTIFS(Plan1!$D$12:$D$17,Plan2!C13,Plan2!$M$13:$M$18,0)+COUNTIFS(Plan1!$J$12:$J$17,Plan2!C13,Plan2!$N$13:$N$18,0)</f>
        <v>0</v>
      </c>
      <c r="H13" s="25">
        <f>SUMIF(Plan1!$D$12:$D$17,Plan2!C13,Plan1!$F$12:$F$17)+SUMIF(Plan1!$J$12:$J$17,Plan2!C13,Plan1!$H$12:$H$17)</f>
        <v>0</v>
      </c>
      <c r="I13" s="25">
        <f>SUMIF(Plan1!$D$12:$D$17,Plan2!C13,Plan1!$H$12:$H$17)+SUMIF(Plan1!$J$12:$J$17,Plan2!C13,Plan1!$F$12:$F$17)</f>
        <v>0</v>
      </c>
      <c r="J13" s="25">
        <f>+H13-I13</f>
        <v>0</v>
      </c>
      <c r="K13" s="25">
        <f>SUMIF(Plan1!$D$12:$D$17,Plan2!C13,Plan2!$M$13:$M$18)+SUMIF(Plan1!$J$12:$J$17,Plan2!C13,Plan2!$N$13:$N$18)</f>
        <v>0</v>
      </c>
      <c r="M13" s="23" t="str">
        <f>IF(Plan1!F12="","",IF(Plan1!F12&gt;Plan1!H12,3,IF(Plan1!F12=Plan1!H12,1,0)))</f>
        <v/>
      </c>
      <c r="N13" s="23" t="str">
        <f>IF(Plan1!H12="","",IF(Plan1!H12&gt;Plan1!F12,3,IF(Plan1!H12=Plan1!F12,1,0)))</f>
        <v/>
      </c>
      <c r="P13" s="23">
        <f>SUM(K13*1000000+J13*1000+H13*100)</f>
        <v>0</v>
      </c>
    </row>
    <row r="14" spans="2:16" x14ac:dyDescent="0.3">
      <c r="B14" s="25">
        <f>RANK(P14,$P$13:$P$16,0)+COUNTIF($P$12:P13,P14)</f>
        <v>2</v>
      </c>
      <c r="C14" s="25" t="s">
        <v>25</v>
      </c>
      <c r="D14" s="25">
        <f>COUNTIFS(Plan1!$D$12:$D$17,Plan2!C14,Plan1!$F$12:$F$17,"&gt;=0")+COUNTIFS(Plan1!$J$12:$J$17,Plan2!C14,Plan1!$H$12:$H$17,"&gt;=0")</f>
        <v>0</v>
      </c>
      <c r="E14" s="25">
        <f>COUNTIFS(Plan1!$D$12:$D$17,Plan2!C14,Plan2!$M$13:$M$18,3)+COUNTIFS(Plan1!$J$12:$J$17,Plan2!C14,Plan2!$N$13:$N$18,3)</f>
        <v>0</v>
      </c>
      <c r="F14" s="25">
        <f>COUNTIFS(Plan1!$D$12:$D$17,Plan2!C14,Plan2!$M$13:$M$18,1)+COUNTIFS(Plan1!$J$12:$J$17,Plan2!C14,Plan2!$N$13:$N$18,1)</f>
        <v>0</v>
      </c>
      <c r="G14" s="25">
        <f>COUNTIFS(Plan1!$D$12:$D$17,Plan2!C14,Plan2!$M$13:$M$18,0)+COUNTIFS(Plan1!$J$12:$J$17,Plan2!C14,Plan2!$N$13:$N$18,0)</f>
        <v>0</v>
      </c>
      <c r="H14" s="25">
        <f>SUMIF(Plan1!$D$12:$D$17,Plan2!C14,Plan1!$F$12:$F$17)+SUMIF(Plan1!$J$12:$J$17,Plan2!C14,Plan1!$H$12:$H$17)</f>
        <v>0</v>
      </c>
      <c r="I14" s="25">
        <f>SUMIF(Plan1!$D$12:$D$17,Plan2!C14,Plan1!$H$12:$H$17)+SUMIF(Plan1!$J$12:$J$17,Plan2!C14,Plan1!$F$12:$F$17)</f>
        <v>0</v>
      </c>
      <c r="J14" s="25">
        <f t="shared" ref="J14:J16" si="2">+H14-I14</f>
        <v>0</v>
      </c>
      <c r="K14" s="25">
        <f>SUMIF(Plan1!$D$12:$D$17,Plan2!C14,Plan2!$M$13:$M$18)+SUMIF(Plan1!$J$12:$J$17,Plan2!C14,Plan2!$N$13:$N$18)</f>
        <v>0</v>
      </c>
      <c r="M14" s="23" t="str">
        <f>IF(Plan1!F13="","",IF(Plan1!F13&gt;Plan1!H13,3,IF(Plan1!F13=Plan1!H13,1,0)))</f>
        <v/>
      </c>
      <c r="N14" s="23" t="str">
        <f>IF(Plan1!H13="","",IF(Plan1!H13&gt;Plan1!F13,3,IF(Plan1!H13=Plan1!F13,1,0)))</f>
        <v/>
      </c>
      <c r="P14" s="23">
        <f t="shared" ref="P14:P16" si="3">SUM(K14*1000000+J14*1000+H14*100)</f>
        <v>0</v>
      </c>
    </row>
    <row r="15" spans="2:16" x14ac:dyDescent="0.3">
      <c r="B15" s="25">
        <f>RANK(P15,$P$13:$P$16,0)+COUNTIF($P$12:P14,P15)</f>
        <v>3</v>
      </c>
      <c r="C15" s="25" t="s">
        <v>59</v>
      </c>
      <c r="D15" s="25">
        <f>COUNTIFS(Plan1!$D$12:$D$17,Plan2!C15,Plan1!$F$12:$F$17,"&gt;=0")+COUNTIFS(Plan1!$J$12:$J$17,Plan2!C15,Plan1!$H$12:$H$17,"&gt;=0")</f>
        <v>0</v>
      </c>
      <c r="E15" s="25">
        <f>COUNTIFS(Plan1!$D$12:$D$17,Plan2!C15,Plan2!$M$13:$M$18,3)+COUNTIFS(Plan1!$J$12:$J$17,Plan2!C15,Plan2!$N$13:$N$18,3)</f>
        <v>0</v>
      </c>
      <c r="F15" s="25">
        <f>COUNTIFS(Plan1!$D$12:$D$17,Plan2!C15,Plan2!$M$13:$M$18,1)+COUNTIFS(Plan1!$J$12:$J$17,Plan2!C15,Plan2!$N$13:$N$18,1)</f>
        <v>0</v>
      </c>
      <c r="G15" s="25">
        <f>COUNTIFS(Plan1!$D$12:$D$17,Plan2!C15,Plan2!$M$13:$M$18,0)+COUNTIFS(Plan1!$J$12:$J$17,Plan2!C15,Plan2!$N$13:$N$18,0)</f>
        <v>0</v>
      </c>
      <c r="H15" s="25">
        <f>SUMIF(Plan1!$D$12:$D$17,Plan2!C15,Plan1!$F$12:$F$17)+SUMIF(Plan1!$J$12:$J$17,Plan2!C15,Plan1!$H$12:$H$17)</f>
        <v>0</v>
      </c>
      <c r="I15" s="25">
        <f>SUMIF(Plan1!$D$12:$D$17,Plan2!C15,Plan1!$H$12:$H$17)+SUMIF(Plan1!$J$12:$J$17,Plan2!C15,Plan1!$F$12:$F$17)</f>
        <v>0</v>
      </c>
      <c r="J15" s="25">
        <f t="shared" si="2"/>
        <v>0</v>
      </c>
      <c r="K15" s="25">
        <f>SUMIF(Plan1!$D$12:$D$17,Plan2!C15,Plan2!$M$13:$M$18)+SUMIF(Plan1!$J$12:$J$17,Plan2!C15,Plan2!$N$13:$N$18)</f>
        <v>0</v>
      </c>
      <c r="M15" s="23" t="str">
        <f>IF(Plan1!F14="","",IF(Plan1!F14&gt;Plan1!H14,3,IF(Plan1!F14=Plan1!H14,1,0)))</f>
        <v/>
      </c>
      <c r="N15" s="23" t="str">
        <f>IF(Plan1!H14="","",IF(Plan1!H14&gt;Plan1!F14,3,IF(Plan1!H14=Plan1!F14,1,0)))</f>
        <v/>
      </c>
      <c r="P15" s="23">
        <f t="shared" si="3"/>
        <v>0</v>
      </c>
    </row>
    <row r="16" spans="2:16" x14ac:dyDescent="0.3">
      <c r="B16" s="25">
        <f>RANK(P16,$P$13:$P$16,0)+COUNTIF($P$12:P15,P16)</f>
        <v>4</v>
      </c>
      <c r="C16" s="25" t="s">
        <v>60</v>
      </c>
      <c r="D16" s="25">
        <f>COUNTIFS(Plan1!$D$12:$D$17,Plan2!C16,Plan1!$F$12:$F$17,"&gt;=0")+COUNTIFS(Plan1!$J$12:$J$17,Plan2!C16,Plan1!$H$12:$H$17,"&gt;=0")</f>
        <v>0</v>
      </c>
      <c r="E16" s="25">
        <f>COUNTIFS(Plan1!$D$12:$D$17,Plan2!C16,Plan2!$M$13:$M$18,3)+COUNTIFS(Plan1!$J$12:$J$17,Plan2!C16,Plan2!$N$13:$N$18,3)</f>
        <v>0</v>
      </c>
      <c r="F16" s="25">
        <f>COUNTIFS(Plan1!$D$12:$D$17,Plan2!C16,Plan2!$M$13:$M$18,1)+COUNTIFS(Plan1!$J$12:$J$17,Plan2!C16,Plan2!$N$13:$N$18,1)</f>
        <v>0</v>
      </c>
      <c r="G16" s="25">
        <f>COUNTIFS(Plan1!$D$12:$D$17,Plan2!C16,Plan2!$M$13:$M$18,0)+COUNTIFS(Plan1!$J$12:$J$17,Plan2!C16,Plan2!$N$13:$N$18,0)</f>
        <v>0</v>
      </c>
      <c r="H16" s="25">
        <f>SUMIF(Plan1!$D$12:$D$17,Plan2!C16,Plan1!$F$12:$F$17)+SUMIF(Plan1!$J$12:$J$17,Plan2!C16,Plan1!$H$12:$H$17)</f>
        <v>0</v>
      </c>
      <c r="I16" s="25">
        <f>SUMIF(Plan1!$D$12:$D$17,Plan2!C16,Plan1!$H$12:$H$17)+SUMIF(Plan1!$J$12:$J$17,Plan2!C16,Plan1!$F$12:$F$17)</f>
        <v>0</v>
      </c>
      <c r="J16" s="25">
        <f t="shared" si="2"/>
        <v>0</v>
      </c>
      <c r="K16" s="25">
        <f>SUMIF(Plan1!$D$12:$D$17,Plan2!C16,Plan2!$M$13:$M$18)+SUMIF(Plan1!$J$12:$J$17,Plan2!C16,Plan2!$N$13:$N$18)</f>
        <v>0</v>
      </c>
      <c r="M16" s="23" t="str">
        <f>IF(Plan1!F15="","",IF(Plan1!F15&gt;Plan1!H15,3,IF(Plan1!F15=Plan1!H15,1,0)))</f>
        <v/>
      </c>
      <c r="N16" s="23" t="str">
        <f>IF(Plan1!H15="","",IF(Plan1!H15&gt;Plan1!F15,3,IF(Plan1!H15=Plan1!F15,1,0)))</f>
        <v/>
      </c>
      <c r="P16" s="23">
        <f t="shared" si="3"/>
        <v>0</v>
      </c>
    </row>
    <row r="17" spans="2:16" x14ac:dyDescent="0.3">
      <c r="M17" s="23" t="str">
        <f>IF(Plan1!F16="","",IF(Plan1!F16&gt;Plan1!H16,3,IF(Plan1!F16=Plan1!H16,1,0)))</f>
        <v/>
      </c>
      <c r="N17" s="23" t="str">
        <f>IF(Plan1!H16="","",IF(Plan1!H16&gt;Plan1!F16,3,IF(Plan1!H16=Plan1!F16,1,0)))</f>
        <v/>
      </c>
    </row>
    <row r="18" spans="2:16" x14ac:dyDescent="0.3">
      <c r="M18" s="23" t="str">
        <f>IF(Plan1!F17="","",IF(Plan1!F17&gt;Plan1!H17,3,IF(Plan1!F17=Plan1!H17,1,0)))</f>
        <v/>
      </c>
      <c r="N18" s="23" t="str">
        <f>IF(Plan1!H17="","",IF(Plan1!H17&gt;Plan1!F17,3,IF(Plan1!H17=Plan1!F17,1,0)))</f>
        <v/>
      </c>
    </row>
    <row r="22" spans="2:16" x14ac:dyDescent="0.3">
      <c r="B22" s="29"/>
      <c r="C22" s="75" t="s">
        <v>12</v>
      </c>
      <c r="D22" s="75"/>
      <c r="E22" s="75"/>
      <c r="F22" s="75"/>
      <c r="G22" s="75"/>
      <c r="H22" s="75"/>
      <c r="I22" s="75"/>
      <c r="J22" s="75"/>
      <c r="K22" s="75"/>
    </row>
    <row r="23" spans="2:16" x14ac:dyDescent="0.3">
      <c r="B23" s="25"/>
      <c r="C23" s="26" t="s">
        <v>46</v>
      </c>
      <c r="D23" s="26" t="s">
        <v>44</v>
      </c>
      <c r="E23" s="26" t="s">
        <v>2</v>
      </c>
      <c r="F23" s="26" t="s">
        <v>4</v>
      </c>
      <c r="G23" s="26" t="s">
        <v>45</v>
      </c>
      <c r="H23" s="26" t="s">
        <v>5</v>
      </c>
      <c r="I23" s="26" t="s">
        <v>6</v>
      </c>
      <c r="J23" s="26" t="s">
        <v>7</v>
      </c>
      <c r="K23" s="26" t="s">
        <v>3</v>
      </c>
      <c r="M23" s="74" t="s">
        <v>50</v>
      </c>
      <c r="N23" s="74"/>
      <c r="P23" s="23" t="s">
        <v>51</v>
      </c>
    </row>
    <row r="24" spans="2:16" x14ac:dyDescent="0.3">
      <c r="B24" s="25">
        <f>RANK(P24,$P$24:$P$27,0)+COUNTIF($P$23:P23,P24)</f>
        <v>1</v>
      </c>
      <c r="C24" s="25" t="s">
        <v>30</v>
      </c>
      <c r="D24" s="25">
        <f>COUNTIFS(Plan1!$D$20:$D$25,Plan2!C24,Plan1!$F$20:$F$25,"&gt;=0")+COUNTIFS(Plan1!$J$20:$J$25,Plan2!C24,Plan1!$H$20:$H$25,"&gt;=0")</f>
        <v>0</v>
      </c>
      <c r="E24" s="25">
        <f>COUNTIFS(Plan1!$D$20:$D$25,Plan2!C24,Plan2!$M$24:$M$29,3)+COUNTIFS(Plan1!$J$20:$J$25,Plan2!C24,Plan2!$N$24:$N$29,3)</f>
        <v>0</v>
      </c>
      <c r="F24" s="25">
        <f>COUNTIFS(Plan1!$D$20:$D$25,Plan2!C24,Plan2!$M$24:$M$29,1)+COUNTIFS(Plan1!$J$20:$J$25,Plan2!C24,Plan2!$N$24:$N$29,1)</f>
        <v>0</v>
      </c>
      <c r="G24" s="25">
        <f>COUNTIFS(Plan1!$D$20:$D$25,Plan2!C24,Plan2!$M$24:$M$29,0)+COUNTIFS(Plan1!$J$20:$J$25,Plan2!C24,Plan2!$N$24:$N$29,0)</f>
        <v>0</v>
      </c>
      <c r="H24" s="25">
        <f>SUMIF(Plan1!$D$20:$D$25,Plan2!C24,Plan1!$F$20:$F$25)+SUMIF(Plan1!$J$20:$J$25,Plan2!C24,Plan1!$H$20:$H$25)</f>
        <v>0</v>
      </c>
      <c r="I24" s="25">
        <f>SUMIF(Plan1!$D$20:$D$25,Plan2!C24,Plan1!$H$20:$H$25)+SUMIF(Plan1!$J$20:$J$25,Plan2!C24,Plan1!$F$20:$F$25)</f>
        <v>0</v>
      </c>
      <c r="J24" s="25">
        <f>+H24-I24</f>
        <v>0</v>
      </c>
      <c r="K24" s="25">
        <f>SUMIF(Plan1!$D$20:$D$25,Plan2!C24,Plan2!$M$24:$M$29)+SUMIF(Plan1!$J$20:$J$25,Plan2!C24,Plan2!$N$24:$N$29)</f>
        <v>0</v>
      </c>
      <c r="M24" s="23" t="str">
        <f>IF(Plan1!F20="","",IF(Plan1!F20&gt;Plan1!H20,3,IF(Plan1!F20=Plan1!H20,1,0)))</f>
        <v/>
      </c>
      <c r="N24" s="23" t="str">
        <f>IF(Plan1!H20="","",IF(Plan1!H20&gt;Plan1!F20,3,IF(Plan1!H20=Plan1!F20,1,0)))</f>
        <v/>
      </c>
      <c r="P24" s="23">
        <f>SUM(K24*1000000+J24*1000+H24*100)</f>
        <v>0</v>
      </c>
    </row>
    <row r="25" spans="2:16" x14ac:dyDescent="0.3">
      <c r="B25" s="25">
        <f>RANK(P25,$P$24:$P$27,0)+COUNTIF($P$23:P24,P25)</f>
        <v>2</v>
      </c>
      <c r="C25" s="25" t="s">
        <v>43</v>
      </c>
      <c r="D25" s="25">
        <f>COUNTIFS(Plan1!$D$20:$D$25,Plan2!C25,Plan1!$F$20:$F$25,"&gt;=0")+COUNTIFS(Plan1!$J$20:$J$25,Plan2!C25,Plan1!$H$20:$H$25,"&gt;=0")</f>
        <v>0</v>
      </c>
      <c r="E25" s="25">
        <f>COUNTIFS(Plan1!$D$20:$D$25,Plan2!C25,Plan2!$M$24:$M$29,3)+COUNTIFS(Plan1!$J$20:$J$25,Plan2!C25,Plan2!$N$24:$N$29,3)</f>
        <v>0</v>
      </c>
      <c r="F25" s="25">
        <f>COUNTIFS(Plan1!$D$20:$D$25,Plan2!C25,Plan2!$M$24:$M$29,1)+COUNTIFS(Plan1!$J$20:$J$25,Plan2!C25,Plan2!$N$24:$N$29,1)</f>
        <v>0</v>
      </c>
      <c r="G25" s="25">
        <f>COUNTIFS(Plan1!$D$20:$D$25,Plan2!C25,Plan2!$M$24:$M$29,0)+COUNTIFS(Plan1!$J$20:$J$25,Plan2!C25,Plan2!$N$24:$N$29,0)</f>
        <v>0</v>
      </c>
      <c r="H25" s="25">
        <f>SUMIF(Plan1!$D$20:$D$25,Plan2!C25,Plan1!$F$20:$F$25)+SUMIF(Plan1!$J$20:$J$25,Plan2!C25,Plan1!$H$20:$H$25)</f>
        <v>0</v>
      </c>
      <c r="I25" s="25">
        <f>SUMIF(Plan1!$D$20:$D$25,Plan2!C25,Plan1!$H$20:$H$25)+SUMIF(Plan1!$J$20:$J$25,Plan2!C25,Plan1!$F$20:$F$25)</f>
        <v>0</v>
      </c>
      <c r="J25" s="25">
        <f t="shared" ref="J25:J27" si="4">+H25-I25</f>
        <v>0</v>
      </c>
      <c r="K25" s="25">
        <f>SUMIF(Plan1!$D$20:$D$25,Plan2!C25,Plan2!$M$24:$M$29)+SUMIF(Plan1!$J$20:$J$25,Plan2!C25,Plan2!$N$24:$N$29)</f>
        <v>0</v>
      </c>
      <c r="M25" s="23" t="str">
        <f>IF(Plan1!F21="","",IF(Plan1!F21&gt;Plan1!H21,3,IF(Plan1!F21=Plan1!H21,1,0)))</f>
        <v/>
      </c>
      <c r="N25" s="23" t="str">
        <f>IF(Plan1!H21="","",IF(Plan1!H21&gt;Plan1!F21,3,IF(Plan1!H21=Plan1!F21,1,0)))</f>
        <v/>
      </c>
      <c r="P25" s="23">
        <f t="shared" ref="P25:P27" si="5">SUM(K25*1000000+J25*1000+H25*100)</f>
        <v>0</v>
      </c>
    </row>
    <row r="26" spans="2:16" x14ac:dyDescent="0.3">
      <c r="B26" s="25">
        <f>RANK(P26,$P$24:$P$27,0)+COUNTIF($P$23:P25,P26)</f>
        <v>3</v>
      </c>
      <c r="C26" s="25" t="s">
        <v>37</v>
      </c>
      <c r="D26" s="25">
        <f>COUNTIFS(Plan1!$D$20:$D$25,Plan2!C26,Plan1!$F$20:$F$25,"&gt;=0")+COUNTIFS(Plan1!$J$20:$J$25,Plan2!C26,Plan1!$H$20:$H$25,"&gt;=0")</f>
        <v>0</v>
      </c>
      <c r="E26" s="25">
        <f>COUNTIFS(Plan1!$D$20:$D$25,Plan2!C26,Plan2!$M$24:$M$29,3)+COUNTIFS(Plan1!$J$20:$J$25,Plan2!C26,Plan2!$N$24:$N$29,3)</f>
        <v>0</v>
      </c>
      <c r="F26" s="25">
        <f>COUNTIFS(Plan1!$D$20:$D$25,Plan2!C26,Plan2!$M$24:$M$29,1)+COUNTIFS(Plan1!$J$20:$J$25,Plan2!C26,Plan2!$N$24:$N$29,1)</f>
        <v>0</v>
      </c>
      <c r="G26" s="25">
        <f>COUNTIFS(Plan1!$D$20:$D$25,Plan2!C26,Plan2!$M$24:$M$29,0)+COUNTIFS(Plan1!$J$20:$J$25,Plan2!C26,Plan2!$N$24:$N$29,0)</f>
        <v>0</v>
      </c>
      <c r="H26" s="25">
        <f>SUMIF(Plan1!$D$20:$D$25,Plan2!C26,Plan1!$F$20:$F$25)+SUMIF(Plan1!$J$20:$J$25,Plan2!C26,Plan1!$H$20:$H$25)</f>
        <v>0</v>
      </c>
      <c r="I26" s="25">
        <f>SUMIF(Plan1!$D$20:$D$25,Plan2!C26,Plan1!$H$20:$H$25)+SUMIF(Plan1!$J$20:$J$25,Plan2!C26,Plan1!$F$20:$F$25)</f>
        <v>0</v>
      </c>
      <c r="J26" s="25">
        <f t="shared" si="4"/>
        <v>0</v>
      </c>
      <c r="K26" s="25">
        <f>SUMIF(Plan1!$D$20:$D$25,Plan2!C26,Plan2!$M$24:$M$29)+SUMIF(Plan1!$J$20:$J$25,Plan2!C26,Plan2!$N$24:$N$29)</f>
        <v>0</v>
      </c>
      <c r="M26" s="23" t="str">
        <f>IF(Plan1!F22="","",IF(Plan1!F22&gt;Plan1!H22,3,IF(Plan1!F22=Plan1!H22,1,0)))</f>
        <v/>
      </c>
      <c r="N26" s="23" t="str">
        <f>IF(Plan1!H22="","",IF(Plan1!H22&gt;Plan1!F22,3,IF(Plan1!H22=Plan1!F22,1,0)))</f>
        <v/>
      </c>
      <c r="P26" s="23">
        <f t="shared" si="5"/>
        <v>0</v>
      </c>
    </row>
    <row r="27" spans="2:16" x14ac:dyDescent="0.3">
      <c r="B27" s="25">
        <f>RANK(P27,$P$24:$P$27,0)+COUNTIF($P$23:P26,P27)</f>
        <v>4</v>
      </c>
      <c r="C27" s="25" t="s">
        <v>41</v>
      </c>
      <c r="D27" s="25">
        <f>COUNTIFS(Plan1!$D$20:$D$25,Plan2!C27,Plan1!$F$20:$F$25,"&gt;=0")+COUNTIFS(Plan1!$J$20:$J$25,Plan2!C27,Plan1!$H$20:$H$25,"&gt;=0")</f>
        <v>0</v>
      </c>
      <c r="E27" s="25">
        <f>COUNTIFS(Plan1!$D$20:$D$25,Plan2!C27,Plan2!$M$24:$M$29,3)+COUNTIFS(Plan1!$J$20:$J$25,Plan2!C27,Plan2!$N$24:$N$29,3)</f>
        <v>0</v>
      </c>
      <c r="F27" s="25">
        <f>COUNTIFS(Plan1!$D$20:$D$25,Plan2!C27,Plan2!$M$24:$M$29,1)+COUNTIFS(Plan1!$J$20:$J$25,Plan2!C27,Plan2!$N$24:$N$29,1)</f>
        <v>0</v>
      </c>
      <c r="G27" s="25">
        <f>COUNTIFS(Plan1!$D$20:$D$25,Plan2!C27,Plan2!$M$24:$M$29,0)+COUNTIFS(Plan1!$J$20:$J$25,Plan2!C27,Plan2!$N$24:$N$29,0)</f>
        <v>0</v>
      </c>
      <c r="H27" s="25">
        <f>SUMIF(Plan1!$D$20:$D$25,Plan2!C27,Plan1!$F$20:$F$25)+SUMIF(Plan1!$J$20:$J$25,Plan2!C27,Plan1!$H$20:$H$25)</f>
        <v>0</v>
      </c>
      <c r="I27" s="25">
        <f>SUMIF(Plan1!$D$20:$D$25,Plan2!C27,Plan1!$H$20:$H$25)+SUMIF(Plan1!$J$20:$J$25,Plan2!C27,Plan1!$F$20:$F$25)</f>
        <v>0</v>
      </c>
      <c r="J27" s="25">
        <f t="shared" si="4"/>
        <v>0</v>
      </c>
      <c r="K27" s="25">
        <f>SUMIF(Plan1!$D$20:$D$25,Plan2!C27,Plan2!$M$24:$M$29)+SUMIF(Plan1!$J$20:$J$25,Plan2!C27,Plan2!$N$24:$N$29)</f>
        <v>0</v>
      </c>
      <c r="M27" s="23" t="str">
        <f>IF(Plan1!F23="","",IF(Plan1!F23&gt;Plan1!H23,3,IF(Plan1!F23=Plan1!H23,1,0)))</f>
        <v/>
      </c>
      <c r="N27" s="23" t="str">
        <f>IF(Plan1!H23="","",IF(Plan1!H23&gt;Plan1!F23,3,IF(Plan1!H23=Plan1!F23,1,0)))</f>
        <v/>
      </c>
      <c r="P27" s="23">
        <f t="shared" si="5"/>
        <v>0</v>
      </c>
    </row>
    <row r="28" spans="2:16" x14ac:dyDescent="0.3">
      <c r="M28" s="23" t="str">
        <f>IF(Plan1!F24="","",IF(Plan1!F24&gt;Plan1!H24,3,IF(Plan1!F24=Plan1!H24,1,0)))</f>
        <v/>
      </c>
      <c r="N28" s="23" t="str">
        <f>IF(Plan1!H24="","",IF(Plan1!H24&gt;Plan1!F24,3,IF(Plan1!H24=Plan1!F24,1,0)))</f>
        <v/>
      </c>
    </row>
    <row r="29" spans="2:16" x14ac:dyDescent="0.3">
      <c r="M29" s="23" t="str">
        <f>IF(Plan1!F25="","",IF(Plan1!F25&gt;Plan1!H25,3,IF(Plan1!F25=Plan1!H25,1,0)))</f>
        <v/>
      </c>
      <c r="N29" s="23" t="str">
        <f>IF(Plan1!H25="","",IF(Plan1!H25&gt;Plan1!F25,3,IF(Plan1!H25=Plan1!F25,1,0)))</f>
        <v/>
      </c>
    </row>
    <row r="32" spans="2:16" x14ac:dyDescent="0.3">
      <c r="B32" s="29"/>
      <c r="C32" s="75" t="s">
        <v>14</v>
      </c>
      <c r="D32" s="75"/>
      <c r="E32" s="75"/>
      <c r="F32" s="75"/>
      <c r="G32" s="75"/>
      <c r="H32" s="75"/>
      <c r="I32" s="75"/>
      <c r="J32" s="75"/>
      <c r="K32" s="75"/>
    </row>
    <row r="33" spans="2:18" x14ac:dyDescent="0.3">
      <c r="B33" s="25"/>
      <c r="C33" s="26" t="s">
        <v>46</v>
      </c>
      <c r="D33" s="26" t="s">
        <v>44</v>
      </c>
      <c r="E33" s="26" t="s">
        <v>2</v>
      </c>
      <c r="F33" s="26" t="s">
        <v>4</v>
      </c>
      <c r="G33" s="26" t="s">
        <v>45</v>
      </c>
      <c r="H33" s="26" t="s">
        <v>5</v>
      </c>
      <c r="I33" s="26" t="s">
        <v>6</v>
      </c>
      <c r="J33" s="26" t="s">
        <v>7</v>
      </c>
      <c r="K33" s="26" t="s">
        <v>3</v>
      </c>
      <c r="M33" s="74" t="s">
        <v>50</v>
      </c>
      <c r="N33" s="74"/>
      <c r="P33" s="23" t="s">
        <v>51</v>
      </c>
      <c r="R33" s="24" t="s">
        <v>52</v>
      </c>
    </row>
    <row r="34" spans="2:18" x14ac:dyDescent="0.3">
      <c r="B34" s="25">
        <f ca="1">RANK(P34,$P$34:$P$37,0)+COUNTIF($P$33:P33,P34)</f>
        <v>1</v>
      </c>
      <c r="C34" s="25" t="s">
        <v>27</v>
      </c>
      <c r="D34" s="25">
        <f>COUNTIFS(Plan1!$D$28:$D$33,Plan2!C34,Plan1!$F$28:$F$33,"&gt;=0")+COUNTIFS(Plan1!$J$28:$J$33,Plan2!C34,Plan1!$H$28:$H$33,"&gt;=0")</f>
        <v>0</v>
      </c>
      <c r="E34" s="25">
        <f>COUNTIFS(Plan1!$D$28:$D$33,Plan2!C34,Plan2!$M$34:$M$39,3)+COUNTIFS(Plan1!$J$28:$J$33,Plan2!C34,Plan2!$N$34:$N$39,3)</f>
        <v>0</v>
      </c>
      <c r="F34" s="25">
        <f>COUNTIFS(Plan1!$D$28:$D$33,Plan2!C34,Plan2!$M$34:$M$39,1)+COUNTIFS(Plan1!$J$28:$J$33,Plan2!C34,Plan2!$N$34:$N$39,1)</f>
        <v>0</v>
      </c>
      <c r="G34" s="25">
        <f>COUNTIFS(Plan1!$D$28:$D$33,Plan2!C34,Plan2!$M$34:$M$39,0)+COUNTIFS(Plan1!$J$28:$J$33,Plan2!C34,Plan2!$N$34:$N$39,0)</f>
        <v>0</v>
      </c>
      <c r="H34" s="25">
        <f>SUMIF(Plan1!$D$28:$D$35,Plan2!C34,Plan1!$F$28:$F$35)+SUMIF(Plan1!$J$28:$J$35,Plan2!C34,Plan1!$H$28:$H$35)</f>
        <v>0</v>
      </c>
      <c r="I34" s="25">
        <f>SUMIF(Plan1!$D$28:$D$35,Plan2!C34,Plan1!$H$28:$H$35)+SUMIF(Plan1!$J$28:$J$35,Plan2!C34,Plan1!$F$28:$F$35)</f>
        <v>0</v>
      </c>
      <c r="J34" s="25">
        <f>+H34-I34</f>
        <v>0</v>
      </c>
      <c r="K34" s="25">
        <f ca="1">SUMIF(Plan1!$D$28:$D$35,Plan2!C34,Plan2!$M$34:$M$39)+SUMIF(Plan1!$J$28:$J$35,Plan2!C34,Plan2!$N$34:$N$39)</f>
        <v>0</v>
      </c>
      <c r="M34" s="23" t="str">
        <f>IF(Plan1!F28="","",IF(Plan1!F28&gt;Plan1!H28,3,IF(Plan1!F28=Plan1!H28,1,0)))</f>
        <v/>
      </c>
      <c r="N34" s="23" t="str">
        <f>IF(Plan1!H28="","",IF(Plan1!H28&gt;Plan1!F28,3,IF(Plan1!H28=Plan1!F28,1,0)))</f>
        <v/>
      </c>
      <c r="P34" s="23">
        <f ca="1">SUM(K34*1000000+J34*1000+H34*100)</f>
        <v>0</v>
      </c>
    </row>
    <row r="35" spans="2:18" x14ac:dyDescent="0.3">
      <c r="B35" s="25">
        <f ca="1">RANK(P35,$P$34:$P$37,0)+COUNTIF($P$33:P34,P35)</f>
        <v>2</v>
      </c>
      <c r="C35" s="25" t="s">
        <v>29</v>
      </c>
      <c r="D35" s="25">
        <f>COUNTIFS(Plan1!$D$28:$D$33,Plan2!C35,Plan1!$F$28:$F$33,"&gt;=0")+COUNTIFS(Plan1!$J$28:$J$33,Plan2!C35,Plan1!$H$28:$H$33,"&gt;=0")</f>
        <v>0</v>
      </c>
      <c r="E35" s="25">
        <f>COUNTIFS(Plan1!$D$28:$D$33,Plan2!C35,Plan2!$M$34:$M$39,3)+COUNTIFS(Plan1!$J$28:$J$33,Plan2!C35,Plan2!$N$34:$N$39,3)</f>
        <v>0</v>
      </c>
      <c r="F35" s="25">
        <f>COUNTIFS(Plan1!$D$28:$D$33,Plan2!C35,Plan2!$M$34:$M$39,1)+COUNTIFS(Plan1!$J$28:$J$33,Plan2!C35,Plan2!$N$34:$N$39,1)</f>
        <v>0</v>
      </c>
      <c r="G35" s="25">
        <f>COUNTIFS(Plan1!$D$28:$D$33,Plan2!C35,Plan2!$M$34:$M$39,0)+COUNTIFS(Plan1!$J$28:$J$33,Plan2!C35,Plan2!$N$34:$N$39,0)</f>
        <v>0</v>
      </c>
      <c r="H35" s="25">
        <f>SUMIF(Plan1!$D$28:$D$35,Plan2!C35,Plan1!$F$28:$F$35)+SUMIF(Plan1!$J$28:$J$35,Plan2!C35,Plan1!$H$28:$H$35)</f>
        <v>0</v>
      </c>
      <c r="I35" s="25">
        <f>SUMIF(Plan1!$D$28:$D$35,Plan2!C35,Plan1!$H$28:$H$35)+SUMIF(Plan1!$J$28:$J$35,Plan2!C35,Plan1!$F$28:$F$35)</f>
        <v>0</v>
      </c>
      <c r="J35" s="25">
        <f t="shared" ref="J35:J37" si="6">+H35-I35</f>
        <v>0</v>
      </c>
      <c r="K35" s="25">
        <f ca="1">SUMIF(Plan1!$D$28:$D$35,Plan2!C35,Plan2!$M$34:$M$39)+SUMIF(Plan1!$J$28:$J$35,Plan2!C35,Plan2!$N$34:$N$39)</f>
        <v>0</v>
      </c>
      <c r="M35" s="23" t="str">
        <f>IF(Plan1!F29="","",IF(Plan1!F29&gt;Plan1!H29,3,IF(Plan1!F29=Plan1!H29,1,0)))</f>
        <v/>
      </c>
      <c r="N35" s="23" t="str">
        <f>IF(Plan1!H29="","",IF(Plan1!H29&gt;Plan1!F29,3,IF(Plan1!H29=Plan1!F29,1,0)))</f>
        <v/>
      </c>
      <c r="P35" s="23">
        <f t="shared" ref="P35:P37" ca="1" si="7">SUM(K35*1000000+J35*1000+H35*100)</f>
        <v>0</v>
      </c>
    </row>
    <row r="36" spans="2:18" x14ac:dyDescent="0.3">
      <c r="B36" s="25">
        <f ca="1">RANK(P36,$P$34:$P$37,0)+COUNTIF($P$33:P35,P36)</f>
        <v>3</v>
      </c>
      <c r="C36" s="25" t="s">
        <v>28</v>
      </c>
      <c r="D36" s="25">
        <f>COUNTIFS(Plan1!$D$28:$D$33,Plan2!C36,Plan1!$F$28:$F$33,"&gt;=0")+COUNTIFS(Plan1!$J$28:$J$33,Plan2!C36,Plan1!$H$28:$H$33,"&gt;=0")</f>
        <v>0</v>
      </c>
      <c r="E36" s="25">
        <f>COUNTIFS(Plan1!$D$28:$D$33,Plan2!C36,Plan2!$M$34:$M$39,3)+COUNTIFS(Plan1!$J$28:$J$33,Plan2!C36,Plan2!$N$34:$N$39,3)</f>
        <v>0</v>
      </c>
      <c r="F36" s="25">
        <f>COUNTIFS(Plan1!$D$28:$D$33,Plan2!C36,Plan2!$M$34:$M$39,1)+COUNTIFS(Plan1!$J$28:$J$33,Plan2!C36,Plan2!$N$34:$N$39,1)</f>
        <v>0</v>
      </c>
      <c r="G36" s="25">
        <f>COUNTIFS(Plan1!$D$28:$D$33,Plan2!C36,Plan2!$M$34:$M$39,0)+COUNTIFS(Plan1!$J$28:$J$33,Plan2!C36,Plan2!$N$34:$N$39,0)</f>
        <v>0</v>
      </c>
      <c r="H36" s="25">
        <f>SUMIF(Plan1!$D$28:$D$35,Plan2!C36,Plan1!$F$28:$F$35)+SUMIF(Plan1!$J$28:$J$35,Plan2!C36,Plan1!$H$28:$H$35)</f>
        <v>0</v>
      </c>
      <c r="I36" s="25">
        <f>SUMIF(Plan1!$D$28:$D$35,Plan2!C36,Plan1!$H$28:$H$35)+SUMIF(Plan1!$J$28:$J$35,Plan2!C36,Plan1!$F$28:$F$35)</f>
        <v>0</v>
      </c>
      <c r="J36" s="25">
        <f t="shared" si="6"/>
        <v>0</v>
      </c>
      <c r="K36" s="25">
        <f ca="1">SUMIF(Plan1!$D$28:$D$35,Plan2!C36,Plan2!$M$34:$M$39)+SUMIF(Plan1!$J$28:$J$35,Plan2!C36,Plan2!$N$34:$N$39)</f>
        <v>0</v>
      </c>
      <c r="M36" s="23" t="str">
        <f>IF(Plan1!F30="","",IF(Plan1!F30&gt;Plan1!H30,3,IF(Plan1!F30=Plan1!H30,1,0)))</f>
        <v/>
      </c>
      <c r="N36" s="23" t="str">
        <f>IF(Plan1!H30="","",IF(Plan1!H30&gt;Plan1!F30,3,IF(Plan1!H30=Plan1!F30,1,0)))</f>
        <v/>
      </c>
      <c r="P36" s="23">
        <f t="shared" ca="1" si="7"/>
        <v>0</v>
      </c>
    </row>
    <row r="37" spans="2:18" x14ac:dyDescent="0.3">
      <c r="B37" s="25">
        <f ca="1">RANK(P37,$P$34:$P$37,0)+COUNTIF($P$33:P36,P37)</f>
        <v>4</v>
      </c>
      <c r="C37" s="25" t="s">
        <v>39</v>
      </c>
      <c r="D37" s="25">
        <f>COUNTIFS(Plan1!$D$28:$D$33,Plan2!C37,Plan1!$F$28:$F$33,"&gt;=0")+COUNTIFS(Plan1!$J$28:$J$33,Plan2!C37,Plan1!$H$28:$H$33,"&gt;=0")</f>
        <v>0</v>
      </c>
      <c r="E37" s="25">
        <f>COUNTIFS(Plan1!$D$28:$D$33,Plan2!C37,Plan2!$M$34:$M$39,3)+COUNTIFS(Plan1!$J$28:$J$33,Plan2!C37,Plan2!$N$34:$N$39,3)</f>
        <v>0</v>
      </c>
      <c r="F37" s="25">
        <f>COUNTIFS(Plan1!$D$28:$D$33,Plan2!C37,Plan2!$M$34:$M$39,1)+COUNTIFS(Plan1!$J$28:$J$33,Plan2!C37,Plan2!$N$34:$N$39,1)</f>
        <v>0</v>
      </c>
      <c r="G37" s="25">
        <f>COUNTIFS(Plan1!$D$28:$D$33,Plan2!C37,Plan2!$M$34:$M$39,0)+COUNTIFS(Plan1!$J$28:$J$33,Plan2!C37,Plan2!$N$34:$N$39,0)</f>
        <v>0</v>
      </c>
      <c r="H37" s="25">
        <f>SUMIF(Plan1!$D$28:$D$35,Plan2!C37,Plan1!$F$28:$F$35)+SUMIF(Plan1!$J$28:$J$35,Plan2!C37,Plan1!$H$28:$H$35)</f>
        <v>0</v>
      </c>
      <c r="I37" s="25">
        <f>SUMIF(Plan1!$D$28:$D$35,Plan2!C37,Plan1!$H$28:$H$35)+SUMIF(Plan1!$J$28:$J$35,Plan2!C37,Plan1!$F$28:$F$35)</f>
        <v>0</v>
      </c>
      <c r="J37" s="25">
        <f t="shared" si="6"/>
        <v>0</v>
      </c>
      <c r="K37" s="25">
        <f ca="1">SUMIF(Plan1!$D$28:$D$35,Plan2!C37,Plan2!$M$34:$M$39)+SUMIF(Plan1!$J$28:$J$35,Plan2!C37,Plan2!$N$34:$N$39)</f>
        <v>0</v>
      </c>
      <c r="M37" s="23" t="str">
        <f>IF(Plan1!F31="","",IF(Plan1!F31&gt;Plan1!H31,3,IF(Plan1!F31=Plan1!H31,1,0)))</f>
        <v/>
      </c>
      <c r="N37" s="23" t="str">
        <f>IF(Plan1!H31="","",IF(Plan1!H31&gt;Plan1!F31,3,IF(Plan1!H31=Plan1!F31,1,0)))</f>
        <v/>
      </c>
      <c r="P37" s="23">
        <f t="shared" ca="1" si="7"/>
        <v>0</v>
      </c>
    </row>
    <row r="38" spans="2:18" x14ac:dyDescent="0.3">
      <c r="M38" s="23" t="str">
        <f>IF(Plan1!F32="","",IF(Plan1!F32&gt;Plan1!H32,3,IF(Plan1!F32=Plan1!H32,1,0)))</f>
        <v/>
      </c>
      <c r="N38" s="23" t="str">
        <f>IF(Plan1!H32="","",IF(Plan1!H32&gt;Plan1!F32,3,IF(Plan1!H32=Plan1!F32,1,0)))</f>
        <v/>
      </c>
    </row>
    <row r="39" spans="2:18" x14ac:dyDescent="0.3">
      <c r="M39" s="23" t="str">
        <f>IF(Plan1!F33="","",IF(Plan1!F33&gt;Plan1!H33,3,IF(Plan1!F33=Plan1!H33,1,0)))</f>
        <v/>
      </c>
      <c r="N39" s="23" t="str">
        <f>IF(Plan1!H33="","",IF(Plan1!H33&gt;Plan1!F33,3,IF(Plan1!H33=Plan1!F33,1,0)))</f>
        <v/>
      </c>
    </row>
    <row r="43" spans="2:18" x14ac:dyDescent="0.3">
      <c r="B43" s="29"/>
      <c r="C43" s="75" t="s">
        <v>16</v>
      </c>
      <c r="D43" s="75"/>
      <c r="E43" s="75"/>
      <c r="F43" s="75"/>
      <c r="G43" s="75"/>
      <c r="H43" s="75"/>
      <c r="I43" s="75"/>
      <c r="J43" s="75"/>
      <c r="K43" s="75"/>
    </row>
    <row r="44" spans="2:18" x14ac:dyDescent="0.3">
      <c r="B44" s="25"/>
      <c r="C44" s="26" t="s">
        <v>46</v>
      </c>
      <c r="D44" s="26" t="s">
        <v>44</v>
      </c>
      <c r="E44" s="26" t="s">
        <v>2</v>
      </c>
      <c r="F44" s="26" t="s">
        <v>4</v>
      </c>
      <c r="G44" s="26" t="s">
        <v>45</v>
      </c>
      <c r="H44" s="26" t="s">
        <v>5</v>
      </c>
      <c r="I44" s="26" t="s">
        <v>6</v>
      </c>
      <c r="J44" s="26" t="s">
        <v>7</v>
      </c>
      <c r="K44" s="26" t="s">
        <v>3</v>
      </c>
      <c r="M44" s="74" t="s">
        <v>50</v>
      </c>
      <c r="N44" s="74"/>
      <c r="P44" s="23" t="s">
        <v>51</v>
      </c>
    </row>
    <row r="45" spans="2:18" x14ac:dyDescent="0.3">
      <c r="B45" s="25">
        <f>RANK(P45,$P$45:$P$48,0)+COUNTIF($P$44:P44,P45)</f>
        <v>1</v>
      </c>
      <c r="C45" s="25" t="s">
        <v>26</v>
      </c>
      <c r="D45" s="25">
        <f>COUNTIFS(Plan1!$D$36:$D$41,Plan2!C45,Plan1!$F$36:$F$41,"&gt;=0")+COUNTIFS(Plan1!$J$36:$J$41,Plan2!C45,Plan1!$H$36:$H$41,"&gt;=0")</f>
        <v>0</v>
      </c>
      <c r="E45" s="25">
        <f>COUNTIFS(Plan1!$D$36:$D$41,Plan2!C45,Plan2!$M$45:$M$50,3)+COUNTIFS(Plan1!$J$36:$J$41,Plan2!C45,Plan2!$N$45:$N$50,3)</f>
        <v>0</v>
      </c>
      <c r="F45" s="25">
        <f>COUNTIFS(Plan1!$D$36:$D$41,Plan2!C45,Plan2!$M$45:$M$50,1)+COUNTIFS(Plan1!$J$36:$J$41,Plan2!C45,Plan2!$N$45:$N$50,1)</f>
        <v>0</v>
      </c>
      <c r="G45" s="25">
        <f>COUNTIFS(Plan1!$D$36:$D$41,Plan2!C45,Plan2!$M$45:$M$50,0)+COUNTIFS(Plan1!$J$36:$J$41,Plan2!C45,Plan2!$N$45:$N$50,0)</f>
        <v>0</v>
      </c>
      <c r="H45" s="25">
        <f>SUMIF(Plan1!$D$36:$D$41,Plan2!C45,Plan1!$F$36:$F$41)+SUMIF(Plan1!$J$36:$J$41,Plan2!C45,Plan1!$H$36:$H$41)</f>
        <v>0</v>
      </c>
      <c r="I45" s="25">
        <f>SUMIF(Plan1!$D$36:$D$41,Plan2!C45,Plan1!$H$36:$H$41)+SUMIF(Plan1!$J$36:$J$41,Plan2!C45,Plan1!$F$36:$F$41)</f>
        <v>0</v>
      </c>
      <c r="J45" s="25">
        <f>+H45-I45</f>
        <v>0</v>
      </c>
      <c r="K45" s="25">
        <f>SUMIF(Plan1!$D$36:$D$41,Plan2!C45,Plan2!$M$45:$M$50)+SUMIF(Plan1!$J$36:$J$41,Plan2!C45,Plan2!$N$45:$N$50)</f>
        <v>0</v>
      </c>
      <c r="M45" s="23" t="str">
        <f>IF(Plan1!F36="","",IF(Plan1!F36&gt;Plan1!H36,3,IF(Plan1!F36=Plan1!H36,1,0)))</f>
        <v/>
      </c>
      <c r="N45" s="23" t="str">
        <f>IF(Plan1!H36="","",IF(Plan1!H36&gt;Plan1!F36,3,IF(Plan1!H36=Plan1!F36,1,0)))</f>
        <v/>
      </c>
      <c r="P45" s="23">
        <f>SUM(K45*1000000+J45*1000+H45*100)</f>
        <v>0</v>
      </c>
    </row>
    <row r="46" spans="2:18" x14ac:dyDescent="0.3">
      <c r="B46" s="25">
        <f>RANK(P46,$P$45:$P$48,0)+COUNTIF($P$44:P45,P46)</f>
        <v>2</v>
      </c>
      <c r="C46" s="25" t="s">
        <v>33</v>
      </c>
      <c r="D46" s="25">
        <f>COUNTIFS(Plan1!$D$36:$D$41,Plan2!C46,Plan1!$F$36:$F$41,"&gt;=0")+COUNTIFS(Plan1!$J$36:$J$41,Plan2!C46,Plan1!$H$36:$H$41,"&gt;=0")</f>
        <v>0</v>
      </c>
      <c r="E46" s="25">
        <f>COUNTIFS(Plan1!$D$36:$D$41,Plan2!C46,Plan2!$M$45:$M$50,3)+COUNTIFS(Plan1!$J$36:$J$41,Plan2!C46,Plan2!$N$45:$N$50,3)</f>
        <v>0</v>
      </c>
      <c r="F46" s="25">
        <f>COUNTIFS(Plan1!$D$36:$D$41,Plan2!C46,Plan2!$M$45:$M$50,1)+COUNTIFS(Plan1!$J$36:$J$41,Plan2!C46,Plan2!$N$45:$N$50,1)</f>
        <v>0</v>
      </c>
      <c r="G46" s="25">
        <f>COUNTIFS(Plan1!$D$36:$D$41,Plan2!C46,Plan2!$M$45:$M$50,0)+COUNTIFS(Plan1!$J$36:$J$41,Plan2!C46,Plan2!$N$45:$N$50,0)</f>
        <v>0</v>
      </c>
      <c r="H46" s="25">
        <f>SUMIF(Plan1!$D$36:$D$41,Plan2!C46,Plan1!$F$36:$F$41)+SUMIF(Plan1!$J$36:$J$41,Plan2!C46,Plan1!$H$36:$H$41)</f>
        <v>0</v>
      </c>
      <c r="I46" s="25">
        <f>SUMIF(Plan1!$D$36:$D$41,Plan2!C46,Plan1!$H$36:$H$41)+SUMIF(Plan1!$J$36:$J$41,Plan2!C46,Plan1!$F$36:$F$41)</f>
        <v>0</v>
      </c>
      <c r="J46" s="25">
        <f t="shared" ref="J46:J48" si="8">+H46-I46</f>
        <v>0</v>
      </c>
      <c r="K46" s="25">
        <f>SUMIF(Plan1!$D$36:$D$41,Plan2!C46,Plan2!$M$45:$M$50)+SUMIF(Plan1!$J$36:$J$41,Plan2!C46,Plan2!$N$45:$N$50)</f>
        <v>0</v>
      </c>
      <c r="M46" s="23" t="str">
        <f>IF(Plan1!F37="","",IF(Plan1!F37&gt;Plan1!H37,3,IF(Plan1!F37=Plan1!H37,1,0)))</f>
        <v/>
      </c>
      <c r="N46" s="23" t="str">
        <f>IF(Plan1!H37="","",IF(Plan1!H37&gt;Plan1!F37,3,IF(Plan1!H37=Plan1!F37,1,0)))</f>
        <v/>
      </c>
      <c r="P46" s="23">
        <f t="shared" ref="P46:P48" si="9">SUM(K46*1000000+J46*1000+H46*100)</f>
        <v>0</v>
      </c>
    </row>
    <row r="47" spans="2:18" x14ac:dyDescent="0.3">
      <c r="B47" s="25">
        <f>RANK(P47,$P$45:$P$48,0)+COUNTIF($P$44:P46,P47)</f>
        <v>3</v>
      </c>
      <c r="C47" s="25" t="s">
        <v>36</v>
      </c>
      <c r="D47" s="25">
        <f>COUNTIFS(Plan1!$D$36:$D$41,Plan2!C47,Plan1!$F$36:$F$41,"&gt;=0")+COUNTIFS(Plan1!$J$36:$J$41,Plan2!C47,Plan1!$H$36:$H$41,"&gt;=0")</f>
        <v>0</v>
      </c>
      <c r="E47" s="25">
        <f>COUNTIFS(Plan1!$D$36:$D$41,Plan2!C47,Plan2!$M$45:$M$50,3)+COUNTIFS(Plan1!$J$36:$J$41,Plan2!C47,Plan2!$N$45:$N$50,3)</f>
        <v>0</v>
      </c>
      <c r="F47" s="25">
        <f>COUNTIFS(Plan1!$D$36:$D$41,Plan2!C47,Plan2!$M$45:$M$50,1)+COUNTIFS(Plan1!$J$36:$J$41,Plan2!C47,Plan2!$N$45:$N$50,1)</f>
        <v>0</v>
      </c>
      <c r="G47" s="25">
        <f>COUNTIFS(Plan1!$D$36:$D$41,Plan2!C47,Plan2!$M$45:$M$50,0)+COUNTIFS(Plan1!$J$36:$J$41,Plan2!C47,Plan2!$N$45:$N$50,0)</f>
        <v>0</v>
      </c>
      <c r="H47" s="25">
        <f>SUMIF(Plan1!$D$36:$D$41,Plan2!C47,Plan1!$F$36:$F$41)+SUMIF(Plan1!$J$36:$J$41,Plan2!C47,Plan1!$H$36:$H$41)</f>
        <v>0</v>
      </c>
      <c r="I47" s="25">
        <f>SUMIF(Plan1!$D$36:$D$41,Plan2!C47,Plan1!$H$36:$H$41)+SUMIF(Plan1!$J$36:$J$41,Plan2!C47,Plan1!$F$36:$F$41)</f>
        <v>0</v>
      </c>
      <c r="J47" s="25">
        <f t="shared" si="8"/>
        <v>0</v>
      </c>
      <c r="K47" s="25">
        <f>SUMIF(Plan1!$D$36:$D$41,Plan2!C47,Plan2!$M$45:$M$50)+SUMIF(Plan1!$J$36:$J$41,Plan2!C47,Plan2!$N$45:$N$50)</f>
        <v>0</v>
      </c>
      <c r="M47" s="23" t="str">
        <f>IF(Plan1!F38="","",IF(Plan1!F38&gt;Plan1!H38,3,IF(Plan1!F38=Plan1!H38,1,0)))</f>
        <v/>
      </c>
      <c r="N47" s="23" t="str">
        <f>IF(Plan1!H38="","",IF(Plan1!H38&gt;Plan1!F38,3,IF(Plan1!H38=Plan1!F38,1,0)))</f>
        <v/>
      </c>
      <c r="P47" s="23">
        <f t="shared" si="9"/>
        <v>0</v>
      </c>
    </row>
    <row r="48" spans="2:18" x14ac:dyDescent="0.3">
      <c r="B48" s="25">
        <f>RANK(P48,$P$45:$P$48,0)+COUNTIF($P$44:P47,P48)</f>
        <v>4</v>
      </c>
      <c r="C48" s="25" t="s">
        <v>42</v>
      </c>
      <c r="D48" s="25">
        <f>COUNTIFS(Plan1!$D$36:$D$41,Plan2!C48,Plan1!$F$36:$F$41,"&gt;=0")+COUNTIFS(Plan1!$J$36:$J$41,Plan2!C48,Plan1!$H$36:$H$41,"&gt;=0")</f>
        <v>0</v>
      </c>
      <c r="E48" s="25">
        <f>COUNTIFS(Plan1!$D$36:$D$41,Plan2!C48,Plan2!$M$45:$M$50,3)+COUNTIFS(Plan1!$J$36:$J$41,Plan2!C48,Plan2!$N$45:$N$50,3)</f>
        <v>0</v>
      </c>
      <c r="F48" s="25">
        <f>COUNTIFS(Plan1!$D$36:$D$41,Plan2!C48,Plan2!$M$45:$M$50,1)+COUNTIFS(Plan1!$J$36:$J$41,Plan2!C48,Plan2!$N$45:$N$50,1)</f>
        <v>0</v>
      </c>
      <c r="G48" s="25">
        <f>COUNTIFS(Plan1!$D$36:$D$41,Plan2!C48,Plan2!$M$45:$M$50,0)+COUNTIFS(Plan1!$J$36:$J$41,Plan2!C48,Plan2!$N$45:$N$50,0)</f>
        <v>0</v>
      </c>
      <c r="H48" s="25">
        <f>SUMIF(Plan1!$D$36:$D$41,Plan2!C48,Plan1!$F$36:$F$41)+SUMIF(Plan1!$J$36:$J$41,Plan2!C48,Plan1!$H$36:$H$41)</f>
        <v>0</v>
      </c>
      <c r="I48" s="25">
        <f>SUMIF(Plan1!$D$36:$D$41,Plan2!C48,Plan1!$H$36:$H$41)+SUMIF(Plan1!$J$36:$J$41,Plan2!C48,Plan1!$F$36:$F$41)</f>
        <v>0</v>
      </c>
      <c r="J48" s="25">
        <f t="shared" si="8"/>
        <v>0</v>
      </c>
      <c r="K48" s="25">
        <f>SUMIF(Plan1!$D$36:$D$41,Plan2!C48,Plan2!$M$45:$M$50)+SUMIF(Plan1!$J$36:$J$41,Plan2!C48,Plan2!$N$45:$N$50)</f>
        <v>0</v>
      </c>
      <c r="M48" s="23" t="str">
        <f>IF(Plan1!F39="","",IF(Plan1!F39&gt;Plan1!H39,3,IF(Plan1!F39=Plan1!H39,1,0)))</f>
        <v/>
      </c>
      <c r="N48" s="23" t="str">
        <f>IF(Plan1!H39="","",IF(Plan1!H39&gt;Plan1!F39,3,IF(Plan1!H39=Plan1!F39,1,0)))</f>
        <v/>
      </c>
      <c r="P48" s="23">
        <f t="shared" si="9"/>
        <v>0</v>
      </c>
    </row>
    <row r="49" spans="2:16" x14ac:dyDescent="0.3">
      <c r="M49" s="23" t="str">
        <f>IF(Plan1!F40="","",IF(Plan1!F40&gt;Plan1!H40,3,IF(Plan1!F40=Plan1!H40,1,0)))</f>
        <v/>
      </c>
      <c r="N49" s="23" t="str">
        <f>IF(Plan1!H40="","",IF(Plan1!H40&gt;Plan1!F40,3,IF(Plan1!H40=Plan1!F40,1,0)))</f>
        <v/>
      </c>
    </row>
    <row r="50" spans="2:16" x14ac:dyDescent="0.3">
      <c r="M50" s="23" t="str">
        <f>IF(Plan1!F41="","",IF(Plan1!F41&gt;Plan1!H41,3,IF(Plan1!F41=Plan1!H41,1,0)))</f>
        <v/>
      </c>
      <c r="N50" s="23" t="str">
        <f>IF(Plan1!H41="","",IF(Plan1!H41&gt;Plan1!F41,3,IF(Plan1!H41=Plan1!F41,1,0)))</f>
        <v/>
      </c>
    </row>
    <row r="53" spans="2:16" x14ac:dyDescent="0.3">
      <c r="B53" s="29"/>
      <c r="C53" s="75" t="s">
        <v>18</v>
      </c>
      <c r="D53" s="75"/>
      <c r="E53" s="75"/>
      <c r="F53" s="75"/>
      <c r="G53" s="75"/>
      <c r="H53" s="75"/>
      <c r="I53" s="75"/>
      <c r="J53" s="75"/>
      <c r="K53" s="75"/>
    </row>
    <row r="54" spans="2:16" x14ac:dyDescent="0.3">
      <c r="B54" s="25"/>
      <c r="C54" s="26" t="s">
        <v>46</v>
      </c>
      <c r="D54" s="26" t="s">
        <v>44</v>
      </c>
      <c r="E54" s="26" t="s">
        <v>2</v>
      </c>
      <c r="F54" s="26" t="s">
        <v>4</v>
      </c>
      <c r="G54" s="26" t="s">
        <v>45</v>
      </c>
      <c r="H54" s="26" t="s">
        <v>5</v>
      </c>
      <c r="I54" s="26" t="s">
        <v>6</v>
      </c>
      <c r="J54" s="26" t="s">
        <v>7</v>
      </c>
      <c r="K54" s="26" t="s">
        <v>3</v>
      </c>
      <c r="M54" s="74" t="s">
        <v>50</v>
      </c>
      <c r="N54" s="74"/>
      <c r="P54" s="23" t="s">
        <v>51</v>
      </c>
    </row>
    <row r="55" spans="2:16" x14ac:dyDescent="0.3">
      <c r="B55" s="25">
        <f>RANK(P55,$P$55:$P$58,0)+COUNTIF($P$54:P54,P55)</f>
        <v>1</v>
      </c>
      <c r="C55" s="25" t="s">
        <v>38</v>
      </c>
      <c r="D55" s="25">
        <f>COUNTIFS(Plan1!$D$44:$D$49,Plan2!C55,Plan1!$F$44:$F$49,"&gt;=0")+COUNTIFS(Plan1!$J$44:$J$49,Plan2!C55,Plan1!$H$44:$H$49,"&gt;=0")</f>
        <v>0</v>
      </c>
      <c r="E55" s="25">
        <f>COUNTIFS(Plan1!$D$44:$D$49,Plan2!C55,Plan2!$M$55:$M$60,3)+COUNTIFS(Plan1!$J$44:$J$49,Plan2!C55,Plan2!$N$55:$N$60,3)</f>
        <v>0</v>
      </c>
      <c r="F55" s="25">
        <f>COUNTIFS(Plan1!$D$44:$D$49,Plan2!C55,Plan2!$M$55:$M$60,1)+COUNTIFS(Plan1!$J$44:$J$49,Plan2!C55,Plan2!$N$55:$N$60,1)</f>
        <v>0</v>
      </c>
      <c r="G55" s="25">
        <f>COUNTIFS(Plan1!$D$44:$D$49,Plan2!C55,Plan2!$M$55:$M$60,0)+COUNTIFS(Plan1!$J$44:$J$49,Plan2!C55,Plan2!$N$55:$N$60,0)</f>
        <v>0</v>
      </c>
      <c r="H55" s="25">
        <f>SUMIF(Plan1!$D$44:$D$49,Plan2!C55,Plan1!$F$44:$F$49)+SUMIF(Plan1!$J$44:$J$49,Plan2!C55,Plan1!$H$44:$H$49)</f>
        <v>0</v>
      </c>
      <c r="I55" s="25">
        <f>SUMIF(Plan1!$D$44:$D$49,Plan2!C55,Plan1!$H$44:$H$49)+SUMIF(Plan1!$J$44:$J$49,Plan2!C55,Plan1!$F$44:$F$49)</f>
        <v>0</v>
      </c>
      <c r="J55" s="25">
        <f>+H55-I55</f>
        <v>0</v>
      </c>
      <c r="K55" s="25">
        <f>SUMIF(Plan1!$D$44:$D$49,Plan2!C55,Plan2!$M$55:$M$60)+SUMIF(Plan1!$J$44:$J$49,Plan2!C55,Plan2!$N$55:$N$60)</f>
        <v>0</v>
      </c>
      <c r="M55" s="23" t="str">
        <f>IF(Plan1!F44="","",IF(Plan1!F44&gt;Plan1!H44,3,IF(Plan1!F44=Plan1!H44,1,0)))</f>
        <v/>
      </c>
      <c r="N55" s="23" t="str">
        <f>IF(Plan1!H44="","",IF(Plan1!H44&gt;Plan1!F44,3,IF(Plan1!H44=Plan1!F44,1,0)))</f>
        <v/>
      </c>
      <c r="P55" s="23">
        <f>SUM(K55*1000000+J55*1000+H55*100)</f>
        <v>0</v>
      </c>
    </row>
    <row r="56" spans="2:16" x14ac:dyDescent="0.3">
      <c r="B56" s="25">
        <f>RANK(P56,$P$55:$P$58,0)+COUNTIF($P$54:P55,P56)</f>
        <v>2</v>
      </c>
      <c r="C56" s="25" t="s">
        <v>61</v>
      </c>
      <c r="D56" s="25">
        <f>COUNTIFS(Plan1!$D$44:$D$49,Plan2!C56,Plan1!$F$44:$F$49,"&gt;=0")+COUNTIFS(Plan1!$J$44:$J$49,Plan2!C56,Plan1!$H$44:$H$49,"&gt;=0")</f>
        <v>0</v>
      </c>
      <c r="E56" s="25">
        <f>COUNTIFS(Plan1!$D$44:$D$49,Plan2!C56,Plan2!$M$55:$M$60,3)+COUNTIFS(Plan1!$J$44:$J$49,Plan2!C56,Plan2!$N$55:$N$60,3)</f>
        <v>0</v>
      </c>
      <c r="F56" s="25">
        <f>COUNTIFS(Plan1!$D$44:$D$49,Plan2!C56,Plan2!$M$55:$M$60,1)+COUNTIFS(Plan1!$J$44:$J$49,Plan2!C56,Plan2!$N$55:$N$60,1)</f>
        <v>0</v>
      </c>
      <c r="G56" s="25">
        <f>COUNTIFS(Plan1!$D$44:$D$49,Plan2!C56,Plan2!$M$55:$M$60,0)+COUNTIFS(Plan1!$J$44:$J$49,Plan2!C56,Plan2!$N$55:$N$60,0)</f>
        <v>0</v>
      </c>
      <c r="H56" s="25">
        <f>SUMIF(Plan1!$D$44:$D$49,Plan2!C56,Plan1!$F$44:$F$49)+SUMIF(Plan1!$J$44:$J$49,Plan2!C56,Plan1!$H$44:$H$49)</f>
        <v>0</v>
      </c>
      <c r="I56" s="25">
        <f>SUMIF(Plan1!$D$44:$D$49,Plan2!C56,Plan1!$H$44:$H$49)+SUMIF(Plan1!$J$44:$J$49,Plan2!C56,Plan1!$F$44:$F$49)</f>
        <v>0</v>
      </c>
      <c r="J56" s="25">
        <f t="shared" ref="J56:J58" si="10">+H56-I56</f>
        <v>0</v>
      </c>
      <c r="K56" s="25">
        <f>SUMIF(Plan1!$D$44:$D$49,Plan2!C56,Plan2!$M$55:$M$60)+SUMIF(Plan1!$J$44:$J$49,Plan2!C56,Plan2!$N$55:$N$60)</f>
        <v>0</v>
      </c>
      <c r="M56" s="23" t="str">
        <f>IF(Plan1!F45="","",IF(Plan1!F45&gt;Plan1!H45,3,IF(Plan1!F45=Plan1!H45,1,0)))</f>
        <v/>
      </c>
      <c r="N56" s="23" t="str">
        <f>IF(Plan1!H45="","",IF(Plan1!H45&gt;Plan1!F45,3,IF(Plan1!H45=Plan1!F45,1,0)))</f>
        <v/>
      </c>
      <c r="P56" s="23">
        <f t="shared" ref="P56:P58" si="11">SUM(K56*1000000+J56*1000+H56*100)</f>
        <v>0</v>
      </c>
    </row>
    <row r="57" spans="2:16" x14ac:dyDescent="0.3">
      <c r="B57" s="25">
        <f>RANK(P57,$P$55:$P$58,0)+COUNTIF($P$54:P56,P57)</f>
        <v>3</v>
      </c>
      <c r="C57" s="25" t="s">
        <v>24</v>
      </c>
      <c r="D57" s="25">
        <f>COUNTIFS(Plan1!$D$44:$D$49,Plan2!C57,Plan1!$F$44:$F$49,"&gt;=0")+COUNTIFS(Plan1!$J$44:$J$49,Plan2!C57,Plan1!$H$44:$H$49,"&gt;=0")</f>
        <v>0</v>
      </c>
      <c r="E57" s="25">
        <f>COUNTIFS(Plan1!$D$44:$D$49,Plan2!C57,Plan2!$M$55:$M$60,3)+COUNTIFS(Plan1!$J$44:$J$49,Plan2!C57,Plan2!$N$55:$N$60,3)</f>
        <v>0</v>
      </c>
      <c r="F57" s="25">
        <f>COUNTIFS(Plan1!$D$44:$D$49,Plan2!C57,Plan2!$M$55:$M$60,1)+COUNTIFS(Plan1!$J$44:$J$49,Plan2!C57,Plan2!$N$55:$N$60,1)</f>
        <v>0</v>
      </c>
      <c r="G57" s="25">
        <f>COUNTIFS(Plan1!$D$44:$D$49,Plan2!C57,Plan2!$M$55:$M$60,0)+COUNTIFS(Plan1!$J$44:$J$49,Plan2!C57,Plan2!$N$55:$N$60,0)</f>
        <v>0</v>
      </c>
      <c r="H57" s="25">
        <f>SUMIF(Plan1!$D$44:$D$49,Plan2!C57,Plan1!$F$44:$F$49)+SUMIF(Plan1!$J$44:$J$49,Plan2!C57,Plan1!$H$44:$H$49)</f>
        <v>0</v>
      </c>
      <c r="I57" s="25">
        <f>SUMIF(Plan1!$D$44:$D$49,Plan2!C57,Plan1!$H$44:$H$49)+SUMIF(Plan1!$J$44:$J$49,Plan2!C57,Plan1!$F$44:$F$49)</f>
        <v>0</v>
      </c>
      <c r="J57" s="25">
        <f t="shared" si="10"/>
        <v>0</v>
      </c>
      <c r="K57" s="25">
        <f>SUMIF(Plan1!$D$44:$D$49,Plan2!C57,Plan2!$M$55:$M$60)+SUMIF(Plan1!$J$44:$J$49,Plan2!C57,Plan2!$N$55:$N$60)</f>
        <v>0</v>
      </c>
      <c r="M57" s="23" t="str">
        <f>IF(Plan1!F46="","",IF(Plan1!F46&gt;Plan1!H46,3,IF(Plan1!F46=Plan1!H46,1,0)))</f>
        <v/>
      </c>
      <c r="N57" s="23" t="str">
        <f>IF(Plan1!H46="","",IF(Plan1!H46&gt;Plan1!F46,3,IF(Plan1!H46=Plan1!F46,1,0)))</f>
        <v/>
      </c>
      <c r="P57" s="23">
        <f t="shared" si="11"/>
        <v>0</v>
      </c>
    </row>
    <row r="58" spans="2:16" x14ac:dyDescent="0.3">
      <c r="B58" s="25">
        <f>RANK(P58,$P$55:$P$58,0)+COUNTIF($P$54:P57,P58)</f>
        <v>4</v>
      </c>
      <c r="C58" s="25" t="s">
        <v>31</v>
      </c>
      <c r="D58" s="25">
        <f>COUNTIFS(Plan1!$D$44:$D$49,Plan2!C58,Plan1!$F$44:$F$49,"&gt;=0")+COUNTIFS(Plan1!$J$44:$J$49,Plan2!C58,Plan1!$H$44:$H$49,"&gt;=0")</f>
        <v>0</v>
      </c>
      <c r="E58" s="25">
        <f>COUNTIFS(Plan1!$D$44:$D$49,Plan2!C58,Plan2!$M$55:$M$60,3)+COUNTIFS(Plan1!$J$44:$J$49,Plan2!C58,Plan2!$N$55:$N$60,3)</f>
        <v>0</v>
      </c>
      <c r="F58" s="25">
        <f>COUNTIFS(Plan1!$D$44:$D$49,Plan2!C58,Plan2!$M$55:$M$60,1)+COUNTIFS(Plan1!$J$44:$J$49,Plan2!C58,Plan2!$N$55:$N$60,1)</f>
        <v>0</v>
      </c>
      <c r="G58" s="25">
        <f>COUNTIFS(Plan1!$D$44:$D$49,Plan2!C58,Plan2!$M$55:$M$60,0)+COUNTIFS(Plan1!$J$44:$J$49,Plan2!C58,Plan2!$N$55:$N$60,0)</f>
        <v>0</v>
      </c>
      <c r="H58" s="25">
        <f>SUMIF(Plan1!$D$44:$D$49,Plan2!C58,Plan1!$F$44:$F$49)+SUMIF(Plan1!$J$44:$J$49,Plan2!C58,Plan1!$H$44:$H$49)</f>
        <v>0</v>
      </c>
      <c r="I58" s="25">
        <f>SUMIF(Plan1!$D$44:$D$49,Plan2!C58,Plan1!$H$44:$H$49)+SUMIF(Plan1!$J$44:$J$49,Plan2!C58,Plan1!$F$44:$F$49)</f>
        <v>0</v>
      </c>
      <c r="J58" s="25">
        <f t="shared" si="10"/>
        <v>0</v>
      </c>
      <c r="K58" s="25">
        <f>SUMIF(Plan1!$D$44:$D$49,Plan2!C58,Plan2!$M$55:$M$60)+SUMIF(Plan1!$J$44:$J$49,Plan2!C58,Plan2!$N$55:$N$60)</f>
        <v>0</v>
      </c>
      <c r="M58" s="23" t="str">
        <f>IF(Plan1!F47="","",IF(Plan1!F47&gt;Plan1!H47,3,IF(Plan1!F47=Plan1!H47,1,0)))</f>
        <v/>
      </c>
      <c r="N58" s="23" t="str">
        <f>IF(Plan1!H47="","",IF(Plan1!H47&gt;Plan1!F47,3,IF(Plan1!H47=Plan1!F47,1,0)))</f>
        <v/>
      </c>
      <c r="P58" s="23">
        <f t="shared" si="11"/>
        <v>0</v>
      </c>
    </row>
    <row r="59" spans="2:16" x14ac:dyDescent="0.3">
      <c r="M59" s="23" t="str">
        <f>IF(Plan1!F48="","",IF(Plan1!F48&gt;Plan1!H48,3,IF(Plan1!F48=Plan1!H48,1,0)))</f>
        <v/>
      </c>
      <c r="N59" s="23" t="str">
        <f>IF(Plan1!H48="","",IF(Plan1!H48&gt;Plan1!F48,3,IF(Plan1!H48=Plan1!F48,1,0)))</f>
        <v/>
      </c>
    </row>
    <row r="60" spans="2:16" x14ac:dyDescent="0.3">
      <c r="M60" s="23" t="str">
        <f>IF(Plan1!F49="","",IF(Plan1!F49&gt;Plan1!H49,3,IF(Plan1!F49=Plan1!H49,1,0)))</f>
        <v/>
      </c>
      <c r="N60" s="23" t="str">
        <f>IF(Plan1!H49="","",IF(Plan1!H49&gt;Plan1!F49,3,IF(Plan1!H49=Plan1!F49,1,0)))</f>
        <v/>
      </c>
    </row>
    <row r="63" spans="2:16" x14ac:dyDescent="0.3">
      <c r="B63" s="29"/>
      <c r="C63" s="75" t="s">
        <v>20</v>
      </c>
      <c r="D63" s="75"/>
      <c r="E63" s="75"/>
      <c r="F63" s="75"/>
      <c r="G63" s="75"/>
      <c r="H63" s="75"/>
      <c r="I63" s="75"/>
      <c r="J63" s="75"/>
      <c r="K63" s="75"/>
    </row>
    <row r="64" spans="2:16" x14ac:dyDescent="0.3">
      <c r="B64" s="25"/>
      <c r="C64" s="26" t="s">
        <v>46</v>
      </c>
      <c r="D64" s="26" t="s">
        <v>44</v>
      </c>
      <c r="E64" s="26" t="s">
        <v>2</v>
      </c>
      <c r="F64" s="26" t="s">
        <v>4</v>
      </c>
      <c r="G64" s="26" t="s">
        <v>45</v>
      </c>
      <c r="H64" s="26" t="s">
        <v>5</v>
      </c>
      <c r="I64" s="26" t="s">
        <v>6</v>
      </c>
      <c r="J64" s="26" t="s">
        <v>7</v>
      </c>
      <c r="K64" s="26" t="s">
        <v>3</v>
      </c>
      <c r="M64" s="74" t="s">
        <v>50</v>
      </c>
      <c r="N64" s="74"/>
      <c r="P64" s="23" t="s">
        <v>51</v>
      </c>
    </row>
    <row r="65" spans="2:16" x14ac:dyDescent="0.3">
      <c r="B65" s="25">
        <f>RANK(P65,$P$65:$P$68,0)+COUNTIF($P$64:P64,P65)</f>
        <v>1</v>
      </c>
      <c r="C65" s="25" t="s">
        <v>32</v>
      </c>
      <c r="D65" s="25">
        <f>COUNTIFS(Plan1!$D$52:$D$57,Plan2!C65,Plan1!$F$52:$F$57,"&gt;=0")+COUNTIFS(Plan1!$J$52:$J$57,Plan2!C65,Plan1!$H$52:$H$57,"&gt;=0")</f>
        <v>0</v>
      </c>
      <c r="E65" s="25">
        <f>COUNTIFS(Plan1!$D$52:$D$57,Plan2!C65,Plan2!$M$65:$M$70,3)+COUNTIFS(Plan1!$J$52:$J$57,Plan2!C65,Plan2!$N$65:$N$70,3)</f>
        <v>0</v>
      </c>
      <c r="F65" s="25">
        <f>COUNTIFS(Plan1!$D$52:$D$57,Plan2!C65,Plan2!$M$65:$M$70,1)+COUNTIFS(Plan1!$J$52:$J$57,Plan2!C65,Plan2!$N$65:$N$70,1)</f>
        <v>0</v>
      </c>
      <c r="G65" s="25">
        <f>COUNTIFS(Plan1!$D$52:$D$57,Plan2!C65,Plan2!$M$65:$M$70,0)+COUNTIFS(Plan1!$J$52:$J$57,Plan2!C65,Plan2!$N$65:$N$70,0)</f>
        <v>0</v>
      </c>
      <c r="H65" s="25">
        <f>SUMIF(Plan1!$D$52:$D$57,Plan2!C65,Plan1!$F$52:$F$57)+SUMIF(Plan1!$J$52:$J$57,Plan2!C65,Plan1!$H$52:$H$57)</f>
        <v>0</v>
      </c>
      <c r="I65" s="25">
        <f>SUMIF(Plan1!$D$52:$D$57,Plan2!C65,Plan1!$H$52:$H$57)+SUMIF(Plan1!$J$52:$J$57,Plan2!C65,Plan1!$F$52:$F$57)</f>
        <v>0</v>
      </c>
      <c r="J65" s="25">
        <f>+H65-I65</f>
        <v>0</v>
      </c>
      <c r="K65" s="25">
        <f>SUMIF(Plan1!$D$52:$D$57,Plan2!C65,Plan2!$M$65:$M$70)+SUMIF(Plan1!$J$52:$J$57,Plan2!C65,Plan2!$N$65:$N$70)</f>
        <v>0</v>
      </c>
      <c r="M65" s="23" t="str">
        <f>IF(Plan1!F52="","",IF(Plan1!F52&gt;Plan1!H52,3,IF(Plan1!F52=Plan1!H52,1,0)))</f>
        <v/>
      </c>
      <c r="N65" s="23" t="str">
        <f>IF(Plan1!H52="","",IF(Plan1!H52&gt;Plan1!F52,3,IF(Plan1!H52=Plan1!F52,1,0)))</f>
        <v/>
      </c>
      <c r="P65" s="23">
        <f>SUM(K65*1000000+J65*1000+H65*100)</f>
        <v>0</v>
      </c>
    </row>
    <row r="66" spans="2:16" x14ac:dyDescent="0.3">
      <c r="B66" s="25">
        <f>RANK(P66,$P$65:$P$68,0)+COUNTIF($P$64:P65,P66)</f>
        <v>2</v>
      </c>
      <c r="C66" s="25" t="s">
        <v>35</v>
      </c>
      <c r="D66" s="25">
        <f>COUNTIFS(Plan1!$D$52:$D$57,Plan2!C66,Plan1!$F$52:$F$57,"&gt;=0")+COUNTIFS(Plan1!$J$52:$J$57,Plan2!C66,Plan1!$H$52:$H$57,"&gt;=0")</f>
        <v>0</v>
      </c>
      <c r="E66" s="25">
        <f>COUNTIFS(Plan1!$D$52:$D$57,Plan2!C66,Plan2!$M$65:$M$70,3)+COUNTIFS(Plan1!$J$52:$J$57,Plan2!C66,Plan2!$N$65:$N$70,3)</f>
        <v>0</v>
      </c>
      <c r="F66" s="25">
        <f>COUNTIFS(Plan1!$D$52:$D$57,Plan2!C66,Plan2!$M$65:$M$70,1)+COUNTIFS(Plan1!$J$52:$J$57,Plan2!C66,Plan2!$N$65:$N$70,1)</f>
        <v>0</v>
      </c>
      <c r="G66" s="25">
        <f>COUNTIFS(Plan1!$D$52:$D$57,Plan2!C66,Plan2!$M$65:$M$70,0)+COUNTIFS(Plan1!$J$52:$J$57,Plan2!C66,Plan2!$N$65:$N$70,0)</f>
        <v>0</v>
      </c>
      <c r="H66" s="25">
        <f>SUMIF(Plan1!$D$52:$D$57,Plan2!C66,Plan1!$F$52:$F$57)+SUMIF(Plan1!$J$52:$J$57,Plan2!C66,Plan1!$H$52:$H$57)</f>
        <v>0</v>
      </c>
      <c r="I66" s="25">
        <f>SUMIF(Plan1!$D$52:$D$57,Plan2!C66,Plan1!$H$52:$H$57)+SUMIF(Plan1!$J$52:$J$57,Plan2!C66,Plan1!$F$52:$F$57)</f>
        <v>0</v>
      </c>
      <c r="J66" s="25">
        <f t="shared" ref="J66:J68" si="12">+H66-I66</f>
        <v>0</v>
      </c>
      <c r="K66" s="25">
        <f>SUMIF(Plan1!$D$52:$D$57,Plan2!C66,Plan2!$M$65:$M$70)+SUMIF(Plan1!$J$52:$J$57,Plan2!C66,Plan2!$N$65:$N$70)</f>
        <v>0</v>
      </c>
      <c r="M66" s="23" t="str">
        <f>IF(Plan1!F53="","",IF(Plan1!F53&gt;Plan1!H53,3,IF(Plan1!F53=Plan1!H53,1,0)))</f>
        <v/>
      </c>
      <c r="N66" s="23" t="str">
        <f>IF(Plan1!H53="","",IF(Plan1!H53&gt;Plan1!F53,3,IF(Plan1!H53=Plan1!F53,1,0)))</f>
        <v/>
      </c>
      <c r="P66" s="23">
        <f t="shared" ref="P66:P68" si="13">SUM(K66*1000000+J66*1000+H66*100)</f>
        <v>0</v>
      </c>
    </row>
    <row r="67" spans="2:16" x14ac:dyDescent="0.3">
      <c r="B67" s="25">
        <f>RANK(P67,$P$65:$P$68,0)+COUNTIF($P$64:P66,P67)</f>
        <v>3</v>
      </c>
      <c r="C67" s="25" t="s">
        <v>34</v>
      </c>
      <c r="D67" s="25">
        <f>COUNTIFS(Plan1!$D$52:$D$57,Plan2!C67,Plan1!$F$52:$F$57,"&gt;=0")+COUNTIFS(Plan1!$J$52:$J$57,Plan2!C67,Plan1!$H$52:$H$57,"&gt;=0")</f>
        <v>0</v>
      </c>
      <c r="E67" s="25">
        <f>COUNTIFS(Plan1!$D$52:$D$57,Plan2!C67,Plan2!$M$65:$M$70,3)+COUNTIFS(Plan1!$J$52:$J$57,Plan2!C67,Plan2!$N$65:$N$70,3)</f>
        <v>0</v>
      </c>
      <c r="F67" s="25">
        <f>COUNTIFS(Plan1!$D$52:$D$57,Plan2!C67,Plan2!$M$65:$M$70,1)+COUNTIFS(Plan1!$J$52:$J$57,Plan2!C67,Plan2!$N$65:$N$70,1)</f>
        <v>0</v>
      </c>
      <c r="G67" s="25">
        <f>COUNTIFS(Plan1!$D$52:$D$57,Plan2!C67,Plan2!$M$65:$M$70,0)+COUNTIFS(Plan1!$J$52:$J$57,Plan2!C67,Plan2!$N$65:$N$70,0)</f>
        <v>0</v>
      </c>
      <c r="H67" s="25">
        <f>SUMIF(Plan1!$D$52:$D$57,Plan2!C67,Plan1!$F$52:$F$57)+SUMIF(Plan1!$J$52:$J$57,Plan2!C67,Plan1!$H$52:$H$57)</f>
        <v>0</v>
      </c>
      <c r="I67" s="25">
        <f>SUMIF(Plan1!$D$52:$D$57,Plan2!C67,Plan1!$H$52:$H$57)+SUMIF(Plan1!$J$52:$J$57,Plan2!C67,Plan1!$F$52:$F$57)</f>
        <v>0</v>
      </c>
      <c r="J67" s="25">
        <f t="shared" si="12"/>
        <v>0</v>
      </c>
      <c r="K67" s="25">
        <f>SUMIF(Plan1!$D$52:$D$57,Plan2!C67,Plan2!$M$65:$M$70)+SUMIF(Plan1!$J$52:$J$57,Plan2!C67,Plan2!$N$65:$N$70)</f>
        <v>0</v>
      </c>
      <c r="M67" s="23" t="str">
        <f>IF(Plan1!F54="","",IF(Plan1!F54&gt;Plan1!H54,3,IF(Plan1!F54=Plan1!H54,1,0)))</f>
        <v/>
      </c>
      <c r="N67" s="23" t="str">
        <f>IF(Plan1!H54="","",IF(Plan1!H54&gt;Plan1!F54,3,IF(Plan1!H54=Plan1!F54,1,0)))</f>
        <v/>
      </c>
      <c r="P67" s="23">
        <f t="shared" si="13"/>
        <v>0</v>
      </c>
    </row>
    <row r="68" spans="2:16" x14ac:dyDescent="0.3">
      <c r="B68" s="25">
        <f>RANK(P68,$P$65:$P$68,0)+COUNTIF($P$64:P67,P68)</f>
        <v>4</v>
      </c>
      <c r="C68" s="25" t="s">
        <v>62</v>
      </c>
      <c r="D68" s="25">
        <f>COUNTIFS(Plan1!$D$52:$D$57,Plan2!C68,Plan1!$F$52:$F$57,"&gt;=0")+COUNTIFS(Plan1!$J$52:$J$57,Plan2!C68,Plan1!$H$52:$H$57,"&gt;=0")</f>
        <v>0</v>
      </c>
      <c r="E68" s="25">
        <f>COUNTIFS(Plan1!$D$52:$D$57,Plan2!C68,Plan2!$M$65:$M$70,3)+COUNTIFS(Plan1!$J$52:$J$57,Plan2!C68,Plan2!$N$65:$N$70,3)</f>
        <v>0</v>
      </c>
      <c r="F68" s="25">
        <f>COUNTIFS(Plan1!$D$52:$D$57,Plan2!C68,Plan2!$M$65:$M$70,1)+COUNTIFS(Plan1!$J$52:$J$57,Plan2!C68,Plan2!$N$65:$N$70,1)</f>
        <v>0</v>
      </c>
      <c r="G68" s="25">
        <f>COUNTIFS(Plan1!$D$52:$D$57,Plan2!C68,Plan2!$M$65:$M$70,0)+COUNTIFS(Plan1!$J$52:$J$57,Plan2!C68,Plan2!$N$65:$N$70,0)</f>
        <v>0</v>
      </c>
      <c r="H68" s="25">
        <f>SUMIF(Plan1!$D$52:$D$57,Plan2!C68,Plan1!$F$52:$F$57)+SUMIF(Plan1!$J$52:$J$57,Plan2!C68,Plan1!$H$52:$H$57)</f>
        <v>0</v>
      </c>
      <c r="I68" s="25">
        <f>SUMIF(Plan1!$D$52:$D$57,Plan2!C68,Plan1!$H$52:$H$57)+SUMIF(Plan1!$J$52:$J$57,Plan2!C68,Plan1!$F$52:$F$57)</f>
        <v>0</v>
      </c>
      <c r="J68" s="25">
        <f t="shared" si="12"/>
        <v>0</v>
      </c>
      <c r="K68" s="25">
        <f>SUMIF(Plan1!$D$52:$D$57,Plan2!C68,Plan2!$M$65:$M$70)+SUMIF(Plan1!$J$52:$J$57,Plan2!C68,Plan2!$N$65:$N$70)</f>
        <v>0</v>
      </c>
      <c r="M68" s="23" t="str">
        <f>IF(Plan1!F55="","",IF(Plan1!F55&gt;Plan1!H55,3,IF(Plan1!F55=Plan1!H55,1,0)))</f>
        <v/>
      </c>
      <c r="N68" s="23" t="str">
        <f>IF(Plan1!H55="","",IF(Plan1!H55&gt;Plan1!F55,3,IF(Plan1!H55=Plan1!F55,1,0)))</f>
        <v/>
      </c>
      <c r="P68" s="23">
        <f t="shared" si="13"/>
        <v>0</v>
      </c>
    </row>
    <row r="69" spans="2:16" x14ac:dyDescent="0.3">
      <c r="M69" s="23" t="str">
        <f>IF(Plan1!F56="","",IF(Plan1!F56&gt;Plan1!H56,3,IF(Plan1!F56=Plan1!H56,1,0)))</f>
        <v/>
      </c>
      <c r="N69" s="23" t="str">
        <f>IF(Plan1!H56="","",IF(Plan1!H56&gt;Plan1!F56,3,IF(Plan1!H56=Plan1!F56,1,0)))</f>
        <v/>
      </c>
    </row>
    <row r="70" spans="2:16" x14ac:dyDescent="0.3">
      <c r="M70" s="23" t="str">
        <f>IF(Plan1!F57="","",IF(Plan1!F57&gt;Plan1!H57,3,IF(Plan1!F57=Plan1!H57,1,0)))</f>
        <v/>
      </c>
      <c r="N70" s="23" t="str">
        <f>IF(Plan1!H57="","",IF(Plan1!H57&gt;Plan1!F57,3,IF(Plan1!H57=Plan1!F57,1,0)))</f>
        <v/>
      </c>
    </row>
    <row r="73" spans="2:16" x14ac:dyDescent="0.3">
      <c r="B73" s="29"/>
      <c r="C73" s="75" t="s">
        <v>22</v>
      </c>
      <c r="D73" s="75"/>
      <c r="E73" s="75"/>
      <c r="F73" s="75"/>
      <c r="G73" s="75"/>
      <c r="H73" s="75"/>
      <c r="I73" s="75"/>
      <c r="J73" s="75"/>
      <c r="K73" s="75"/>
    </row>
    <row r="74" spans="2:16" x14ac:dyDescent="0.3">
      <c r="B74" s="25"/>
      <c r="C74" s="26" t="s">
        <v>46</v>
      </c>
      <c r="D74" s="26" t="s">
        <v>44</v>
      </c>
      <c r="E74" s="26" t="s">
        <v>2</v>
      </c>
      <c r="F74" s="26" t="s">
        <v>4</v>
      </c>
      <c r="G74" s="26" t="s">
        <v>45</v>
      </c>
      <c r="H74" s="26" t="s">
        <v>5</v>
      </c>
      <c r="I74" s="26" t="s">
        <v>6</v>
      </c>
      <c r="J74" s="26" t="s">
        <v>7</v>
      </c>
      <c r="K74" s="26" t="s">
        <v>3</v>
      </c>
      <c r="M74" s="74" t="s">
        <v>50</v>
      </c>
      <c r="N74" s="74"/>
      <c r="P74" s="23" t="s">
        <v>51</v>
      </c>
    </row>
    <row r="75" spans="2:16" x14ac:dyDescent="0.3">
      <c r="B75" s="25">
        <f>RANK(P75,$P$75:$P$78,0)+COUNTIF($P$74:P74,P75)</f>
        <v>1</v>
      </c>
      <c r="C75" s="25" t="s">
        <v>23</v>
      </c>
      <c r="D75" s="25">
        <f>COUNTIFS(Plan1!$D$60:$D$65,Plan2!C75,Plan1!$F$60:$F$65,"&gt;=0")+COUNTIFS(Plan1!$J$60:$J$65,Plan2!C75,Plan1!$H$60:$H$65,"&gt;=0")</f>
        <v>0</v>
      </c>
      <c r="E75" s="25">
        <f>COUNTIFS(Plan1!$D$60:$D$65,Plan2!C75,Plan2!$M$75:$M$80,3)+COUNTIFS(Plan1!$J$60:$J$65,Plan2!C75,Plan2!$N$75:$N$80,3)</f>
        <v>0</v>
      </c>
      <c r="F75" s="25">
        <f>COUNTIFS(Plan1!$D$60:$D$65,Plan2!C75,Plan2!$M$75:$M$80,1)+COUNTIFS(Plan1!$J$60:$J$65,Plan2!C75,Plan2!$N$75:$N$80,1)</f>
        <v>0</v>
      </c>
      <c r="G75" s="25">
        <f>COUNTIFS(Plan1!$D$60:$D$65,Plan2!C75,Plan2!$M$75:$M$80,0)+COUNTIFS(Plan1!$J$60:$J$65,Plan2!C75,Plan2!$N$75:$N$80,0)</f>
        <v>0</v>
      </c>
      <c r="H75" s="25">
        <f>SUMIF(Plan1!$D$60:$D$65,Plan2!C75,Plan1!$F$60:$F$65)+SUMIF(Plan1!$J$60:$J$65,Plan2!C75,Plan1!$H$60:$H$65)</f>
        <v>0</v>
      </c>
      <c r="I75" s="25">
        <f>SUMIF(Plan1!$D$60:$D$65,Plan2!C75,Plan1!$H$60:$H$65)+SUMIF(Plan1!$J$60:$J$65,Plan2!C75,Plan1!$F$60:$F$65)</f>
        <v>0</v>
      </c>
      <c r="J75" s="25">
        <f>+H75-I75</f>
        <v>0</v>
      </c>
      <c r="K75" s="25">
        <f>SUMIF(Plan1!$D$60:$D$65,Plan2!C75,Plan2!$M$75:$M$80)+SUMIF(Plan1!$J$60:$J$65,Plan2!C75,Plan2!$N$75:$N$80)</f>
        <v>0</v>
      </c>
      <c r="M75" s="23" t="str">
        <f>IF(Plan1!F60="","",IF(Plan1!F60&gt;Plan1!H60,3,IF(Plan1!F60=Plan1!H60,1,0)))</f>
        <v/>
      </c>
      <c r="N75" s="23" t="str">
        <f>IF(Plan1!H60="","",IF(Plan1!H60&gt;Plan1!F60,3,IF(Plan1!H60=Plan1!F60,1,0)))</f>
        <v/>
      </c>
      <c r="P75" s="23">
        <f>SUM(K75*1000000+J75*1000+H75*100)</f>
        <v>0</v>
      </c>
    </row>
    <row r="76" spans="2:16" x14ac:dyDescent="0.3">
      <c r="B76" s="25">
        <f>RANK(P76,$P$75:$P$78,0)+COUNTIF($P$74:P75,P76)</f>
        <v>2</v>
      </c>
      <c r="C76" s="25" t="s">
        <v>63</v>
      </c>
      <c r="D76" s="25">
        <f>COUNTIFS(Plan1!$D$60:$D$65,Plan2!C76,Plan1!$F$60:$F$65,"&gt;=0")+COUNTIFS(Plan1!$J$60:$J$65,Plan2!C76,Plan1!$H$60:$H$65,"&gt;=0")</f>
        <v>0</v>
      </c>
      <c r="E76" s="25">
        <f>COUNTIFS(Plan1!$D$60:$D$65,Plan2!C76,Plan2!$M$75:$M$80,3)+COUNTIFS(Plan1!$J$60:$J$65,Plan2!C76,Plan2!$N$75:$N$80,3)</f>
        <v>0</v>
      </c>
      <c r="F76" s="25">
        <f>COUNTIFS(Plan1!$D$60:$D$65,Plan2!C76,Plan2!$M$75:$M$80,1)+COUNTIFS(Plan1!$J$60:$J$65,Plan2!C76,Plan2!$N$75:$N$80,1)</f>
        <v>0</v>
      </c>
      <c r="G76" s="25">
        <f>COUNTIFS(Plan1!$D$60:$D$65,Plan2!C76,Plan2!$M$75:$M$80,0)+COUNTIFS(Plan1!$J$60:$J$65,Plan2!C76,Plan2!$N$75:$N$80,0)</f>
        <v>0</v>
      </c>
      <c r="H76" s="25">
        <f>SUMIF(Plan1!$D$60:$D$65,Plan2!C76,Plan1!$F$60:$F$65)+SUMIF(Plan1!$J$60:$J$65,Plan2!C76,Plan1!$H$60:$H$65)</f>
        <v>0</v>
      </c>
      <c r="I76" s="25">
        <f>SUMIF(Plan1!$D$60:$D$65,Plan2!C76,Plan1!$H$60:$H$65)+SUMIF(Plan1!$J$60:$J$65,Plan2!C76,Plan1!$F$60:$F$65)</f>
        <v>0</v>
      </c>
      <c r="J76" s="25">
        <f t="shared" ref="J76:J78" si="14">+H76-I76</f>
        <v>0</v>
      </c>
      <c r="K76" s="25">
        <f>SUMIF(Plan1!$D$60:$D$65,Plan2!C76,Plan2!$M$75:$M$80)+SUMIF(Plan1!$J$60:$J$65,Plan2!C76,Plan2!$N$75:$N$80)</f>
        <v>0</v>
      </c>
      <c r="M76" s="23" t="str">
        <f>IF(Plan1!F61="","",IF(Plan1!F61&gt;Plan1!H61,3,IF(Plan1!F61=Plan1!H61,1,0)))</f>
        <v/>
      </c>
      <c r="N76" s="23" t="str">
        <f>IF(Plan1!H61="","",IF(Plan1!H61&gt;Plan1!F61,3,IF(Plan1!H61=Plan1!F61,1,0)))</f>
        <v/>
      </c>
      <c r="P76" s="23">
        <f t="shared" ref="P76:P78" si="15">SUM(K76*1000000+J76*1000+H76*100)</f>
        <v>0</v>
      </c>
    </row>
    <row r="77" spans="2:16" x14ac:dyDescent="0.3">
      <c r="B77" s="25">
        <f>RANK(P77,$P$75:$P$78,0)+COUNTIF($P$74:P76,P77)</f>
        <v>3</v>
      </c>
      <c r="C77" s="25" t="s">
        <v>1</v>
      </c>
      <c r="D77" s="25">
        <f>COUNTIFS(Plan1!$D$60:$D$65,Plan2!C77,Plan1!$F$60:$F$65,"&gt;=0")+COUNTIFS(Plan1!$J$60:$J$65,Plan2!C77,Plan1!$H$60:$H$65,"&gt;=0")</f>
        <v>0</v>
      </c>
      <c r="E77" s="25">
        <f>COUNTIFS(Plan1!$D$60:$D$65,Plan2!C77,Plan2!$M$75:$M$80,3)+COUNTIFS(Plan1!$J$60:$J$65,Plan2!C77,Plan2!$N$75:$N$80,3)</f>
        <v>0</v>
      </c>
      <c r="F77" s="25">
        <f>COUNTIFS(Plan1!$D$60:$D$65,Plan2!C77,Plan2!$M$75:$M$80,1)+COUNTIFS(Plan1!$J$60:$J$65,Plan2!C77,Plan2!$N$75:$N$80,1)</f>
        <v>0</v>
      </c>
      <c r="G77" s="25">
        <f>COUNTIFS(Plan1!$D$60:$D$65,Plan2!C77,Plan2!$M$75:$M$80,0)+COUNTIFS(Plan1!$J$60:$J$65,Plan2!C77,Plan2!$N$75:$N$80,0)</f>
        <v>0</v>
      </c>
      <c r="H77" s="25">
        <f>SUMIF(Plan1!$D$60:$D$65,Plan2!C77,Plan1!$F$60:$F$65)+SUMIF(Plan1!$J$60:$J$65,Plan2!C77,Plan1!$H$60:$H$65)</f>
        <v>0</v>
      </c>
      <c r="I77" s="25">
        <f>SUMIF(Plan1!$D$60:$D$65,Plan2!C77,Plan1!$H$60:$H$65)+SUMIF(Plan1!$J$60:$J$65,Plan2!C77,Plan1!$F$60:$F$65)</f>
        <v>0</v>
      </c>
      <c r="J77" s="25">
        <f t="shared" si="14"/>
        <v>0</v>
      </c>
      <c r="K77" s="25">
        <f>SUMIF(Plan1!$D$60:$D$65,Plan2!C77,Plan2!$M$75:$M$80)+SUMIF(Plan1!$J$60:$J$65,Plan2!C77,Plan2!$N$75:$N$80)</f>
        <v>0</v>
      </c>
      <c r="M77" s="23" t="str">
        <f>IF(Plan1!F62="","",IF(Plan1!F62&gt;Plan1!H62,3,IF(Plan1!F62=Plan1!H62,1,0)))</f>
        <v/>
      </c>
      <c r="N77" s="23" t="str">
        <f>IF(Plan1!H62="","",IF(Plan1!H62&gt;Plan1!F62,3,IF(Plan1!H62=Plan1!F62,1,0)))</f>
        <v/>
      </c>
      <c r="P77" s="23">
        <f t="shared" si="15"/>
        <v>0</v>
      </c>
    </row>
    <row r="78" spans="2:16" x14ac:dyDescent="0.3">
      <c r="B78" s="25">
        <f>RANK(P78,$P$75:$P$78,0)+COUNTIF($P$74:P77,P78)</f>
        <v>4</v>
      </c>
      <c r="C78" s="25" t="s">
        <v>64</v>
      </c>
      <c r="D78" s="25">
        <f>COUNTIFS(Plan1!$D$60:$D$65,Plan2!C78,Plan1!$F$60:$F$65,"&gt;=0")+COUNTIFS(Plan1!$J$60:$J$65,Plan2!C78,Plan1!$H$60:$H$65,"&gt;=0")</f>
        <v>0</v>
      </c>
      <c r="E78" s="25">
        <f>COUNTIFS(Plan1!$D$60:$D$65,Plan2!C78,Plan2!$M$75:$M$80,3)+COUNTIFS(Plan1!$J$60:$J$65,Plan2!C78,Plan2!$N$75:$N$80,3)</f>
        <v>0</v>
      </c>
      <c r="F78" s="25">
        <f>COUNTIFS(Plan1!$D$60:$D$65,Plan2!C78,Plan2!$M$75:$M$80,1)+COUNTIFS(Plan1!$J$60:$J$65,Plan2!C78,Plan2!$N$75:$N$80,1)</f>
        <v>0</v>
      </c>
      <c r="G78" s="25">
        <f>COUNTIFS(Plan1!$D$60:$D$65,Plan2!C78,Plan2!$M$75:$M$80,0)+COUNTIFS(Plan1!$J$60:$J$65,Plan2!C78,Plan2!$N$75:$N$80,0)</f>
        <v>0</v>
      </c>
      <c r="H78" s="25">
        <f>SUMIF(Plan1!$D$60:$D$65,Plan2!C78,Plan1!$F$60:$F$65)+SUMIF(Plan1!$J$60:$J$65,Plan2!C78,Plan1!$H$60:$H$65)</f>
        <v>0</v>
      </c>
      <c r="I78" s="25">
        <f>SUMIF(Plan1!$D$60:$D$65,Plan2!C78,Plan1!$H$60:$H$65)+SUMIF(Plan1!$J$60:$J$65,Plan2!C78,Plan1!$F$60:$F$65)</f>
        <v>0</v>
      </c>
      <c r="J78" s="25">
        <f t="shared" si="14"/>
        <v>0</v>
      </c>
      <c r="K78" s="25">
        <f>SUMIF(Plan1!$D$60:$D$65,Plan2!C78,Plan2!$M$75:$M$80)+SUMIF(Plan1!$J$60:$J$65,Plan2!C78,Plan2!$N$75:$N$80)</f>
        <v>0</v>
      </c>
      <c r="M78" s="23" t="str">
        <f>IF(Plan1!F63="","",IF(Plan1!F63&gt;Plan1!H63,3,IF(Plan1!F63=Plan1!H63,1,0)))</f>
        <v/>
      </c>
      <c r="N78" s="23" t="str">
        <f>IF(Plan1!H63="","",IF(Plan1!H63&gt;Plan1!F63,3,IF(Plan1!H63=Plan1!F63,1,0)))</f>
        <v/>
      </c>
      <c r="P78" s="23">
        <f t="shared" si="15"/>
        <v>0</v>
      </c>
    </row>
    <row r="79" spans="2:16" x14ac:dyDescent="0.3">
      <c r="M79" s="23" t="str">
        <f>IF(Plan1!F64="","",IF(Plan1!F64&gt;Plan1!H64,3,IF(Plan1!F64=Plan1!H64,1,0)))</f>
        <v/>
      </c>
      <c r="N79" s="23" t="str">
        <f>IF(Plan1!H64="","",IF(Plan1!H64&gt;Plan1!F64,3,IF(Plan1!H64=Plan1!F64,1,0)))</f>
        <v/>
      </c>
    </row>
    <row r="80" spans="2:16" x14ac:dyDescent="0.3">
      <c r="M80" s="23" t="str">
        <f>IF(Plan1!F65="","",IF(Plan1!F65&gt;Plan1!H65,3,IF(Plan1!F65=Plan1!H65,1,0)))</f>
        <v/>
      </c>
      <c r="N80" s="23" t="str">
        <f>IF(Plan1!H65="","",IF(Plan1!H65&gt;Plan1!F65,3,IF(Plan1!H65=Plan1!F65,1,0)))</f>
        <v/>
      </c>
    </row>
  </sheetData>
  <sheetProtection algorithmName="SHA-512" hashValue="embJH94dTJuZg/+WKXBOobZEzva6VX40tiiY78CEQ0nOrnFDwKfA99lxgqXmAjXBB+9qswUMXQ7e1gHaURC9aQ==" saltValue="QXiTPyaAEJYZfM8Mq0Jctw==" spinCount="100000" sheet="1" objects="1" scenarios="1" selectLockedCells="1" selectUnlockedCells="1"/>
  <mergeCells count="16">
    <mergeCell ref="C1:K1"/>
    <mergeCell ref="M2:N2"/>
    <mergeCell ref="C11:K11"/>
    <mergeCell ref="M12:N12"/>
    <mergeCell ref="C22:K22"/>
    <mergeCell ref="C32:K32"/>
    <mergeCell ref="C43:K43"/>
    <mergeCell ref="M33:N33"/>
    <mergeCell ref="M44:N44"/>
    <mergeCell ref="M23:N23"/>
    <mergeCell ref="M74:N74"/>
    <mergeCell ref="C53:K53"/>
    <mergeCell ref="M54:N54"/>
    <mergeCell ref="C63:K63"/>
    <mergeCell ref="M64:N64"/>
    <mergeCell ref="C73:K73"/>
  </mergeCells>
  <phoneticPr fontId="1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cp:lastPrinted>2022-06-28T18:25:55Z</cp:lastPrinted>
  <dcterms:created xsi:type="dcterms:W3CDTF">2018-03-26T18:53:46Z</dcterms:created>
  <dcterms:modified xsi:type="dcterms:W3CDTF">2022-07-17T15:24:13Z</dcterms:modified>
</cp:coreProperties>
</file>